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ciones" sheetId="1" state="visible" r:id="rId3"/>
    <sheet name="Datos" sheetId="2" state="visible" r:id="rId4"/>
    <sheet name="Conciliación" sheetId="3" state="visible" r:id="rId5"/>
    <sheet name="Partidas" sheetId="4" state="visible" r:id="rId6"/>
    <sheet name="Cheques" sheetId="5" state="visible" r:id="rId7"/>
    <sheet name="Ajustes" sheetId="6" state="visible" r:id="rId8"/>
    <sheet name="Cruce" sheetId="7" state="visible" r:id="rId9"/>
    <sheet name="Tipos" sheetId="8" state="visible" r:id="rId10"/>
  </sheets>
  <definedNames>
    <definedName function="false" hidden="false" localSheetId="5" name="_xlnm.Print_Titles" vbProcedure="false">Ajustes!$5:$5</definedName>
    <definedName function="false" hidden="false" localSheetId="4" name="_xlnm.Print_Titles" vbProcedure="false">Cheques!$5:$5</definedName>
    <definedName function="false" hidden="false" localSheetId="2" name="_xlnm.Print_Area" vbProcedure="false">Conciliación!$A$1:$C$33</definedName>
    <definedName function="false" hidden="false" localSheetId="6" name="_xlnm.Print_Titles" vbProcedure="false">Cruce!$5:$5</definedName>
    <definedName function="false" hidden="false" localSheetId="1" name="_xlnm.Print_Area" vbProcedure="false">Datos!$A$1:$D$24</definedName>
    <definedName function="false" hidden="false" localSheetId="3" name="_xlnm.Print_Titles" vbProcedure="false">Partidas!$5:$5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<sst xmlns="http://schemas.openxmlformats.org/spreadsheetml/2006/main" count="244" uniqueCount="203">
  <si>
    <t xml:space="preserve">Conciliación bancaria</t>
  </si>
  <si>
    <t xml:space="preserve">Plantilla por el método de saldos ajustados — Gerencie.com</t>
  </si>
  <si>
    <t xml:space="preserve">Qué hace esta plantilla</t>
  </si>
  <si>
    <t xml:space="preserve">Lleva el saldo del extracto bancario y el saldo en libros a una misma cifra, el saldo ajustado, que es el valor real disponible en la cuenta a la fecha de corte.</t>
  </si>
  <si>
    <t xml:space="preserve">Las partidas se registran una sola vez, en la hoja Partidas, y de allí se arman solas la conciliación y los asientos de ajuste. El control de cuadre avisa si la conciliación no cierra.</t>
  </si>
  <si>
    <t xml:space="preserve">Hojas del libro</t>
  </si>
  <si>
    <t xml:space="preserve">Datos</t>
  </si>
  <si>
    <t xml:space="preserve">Empresa, banco, cuenta, fecha de corte y los dos saldos de partida. Es lo primero que se diligencia.</t>
  </si>
  <si>
    <t xml:space="preserve">Conciliación</t>
  </si>
  <si>
    <t xml:space="preserve">El entregable. No se digita nada: se calcula con lo registrado en Partidas.</t>
  </si>
  <si>
    <t xml:space="preserve">Partidas</t>
  </si>
  <si>
    <t xml:space="preserve">Todas las partidas conciliatorias, con su tipo. Es la única hoja donde se registran valores.</t>
  </si>
  <si>
    <t xml:space="preserve">Cheques</t>
  </si>
  <si>
    <t xml:space="preserve">Relación de cheques girados y no cobrados, con su antigüedad y la alerta de caducidad.</t>
  </si>
  <si>
    <t xml:space="preserve">Ajustes</t>
  </si>
  <si>
    <t xml:space="preserve">Los asientos que hay que contabilizar. Se arman con las partidas que corrigen los libros.</t>
  </si>
  <si>
    <t xml:space="preserve">Cruce</t>
  </si>
  <si>
    <t xml:space="preserve">Auxiliar para comparar el extracto con el libro auxiliar y detectar lo que no cruza.</t>
  </si>
  <si>
    <t xml:space="preserve">Orden de trabajo</t>
  </si>
  <si>
    <t xml:space="preserve">1</t>
  </si>
  <si>
    <t xml:space="preserve">Diligencie la hoja Datos con el saldo del extracto y el saldo en libros a la fecha de corte.</t>
  </si>
  <si>
    <t xml:space="preserve">2</t>
  </si>
  <si>
    <t xml:space="preserve">Pegue en la hoja Cruce los movimientos del extracto y los del libro auxiliar. La columna de verificación señala los que no aparecen en el otro lado.</t>
  </si>
  <si>
    <t xml:space="preserve">3</t>
  </si>
  <si>
    <t xml:space="preserve">Lleve esas diferencias a la hoja Partidas y clasifique cada una con su tipo. El tipo decide si suma o resta y de qué lado de la conciliación va.</t>
  </si>
  <si>
    <t xml:space="preserve">4</t>
  </si>
  <si>
    <t xml:space="preserve">Registre los cheques pendientes en la hoja Cheques. Su total alimenta la partida correspondiente.</t>
  </si>
  <si>
    <t xml:space="preserve">5</t>
  </si>
  <si>
    <t xml:space="preserve">Revise la hoja Conciliación: la diferencia final debe ser cero.</t>
  </si>
  <si>
    <t xml:space="preserve">6</t>
  </si>
  <si>
    <t xml:space="preserve">Contabilice los asientos de la hoja Ajustes. Solo las partidas que corrigen los libros generan registro contable; las del lado del banco se resuelven solas cuando el banco las procese.</t>
  </si>
  <si>
    <t xml:space="preserve">Convención de colores</t>
  </si>
  <si>
    <t xml:space="preserve">Celda amarilla</t>
  </si>
  <si>
    <t xml:space="preserve">Dato que se digita.</t>
  </si>
  <si>
    <t xml:space="preserve">Celda blanca</t>
  </si>
  <si>
    <t xml:space="preserve">Fórmula. Si se escribe encima, el libro deja de cuadrar.</t>
  </si>
  <si>
    <t xml:space="preserve">Celda gris</t>
  </si>
  <si>
    <t xml:space="preserve">Subtotal o total calculado.</t>
  </si>
  <si>
    <t xml:space="preserve">Advertencia</t>
  </si>
  <si>
    <t xml:space="preserve">El libro viene con un ejemplo completo y cuadrado para mostrar cómo funciona. Borre las filas de ejemplo de las hojas Datos, Partidas, Cheques y Cruce antes de usarlo.</t>
  </si>
  <si>
    <t xml:space="preserve">Datos de la conciliación</t>
  </si>
  <si>
    <t xml:space="preserve">Diligencie las celdas amarillas.</t>
  </si>
  <si>
    <t xml:space="preserve">Identificación</t>
  </si>
  <si>
    <t xml:space="preserve">Empresa</t>
  </si>
  <si>
    <t xml:space="preserve">INDUSTRIAS EJEMPLO S.A.S.</t>
  </si>
  <si>
    <t xml:space="preserve">Razón social.</t>
  </si>
  <si>
    <t xml:space="preserve">NIT</t>
  </si>
  <si>
    <t xml:space="preserve">900.123.456-7</t>
  </si>
  <si>
    <t xml:space="preserve">Con dígito de verificación.</t>
  </si>
  <si>
    <t xml:space="preserve">Banco</t>
  </si>
  <si>
    <t xml:space="preserve">Banco Ejemplo</t>
  </si>
  <si>
    <t xml:space="preserve">Entidad financiera.</t>
  </si>
  <si>
    <t xml:space="preserve">Tipo de cuenta</t>
  </si>
  <si>
    <t xml:space="preserve">Corriente</t>
  </si>
  <si>
    <t xml:space="preserve">Corriente o de ahorros.</t>
  </si>
  <si>
    <t xml:space="preserve">Número de cuenta</t>
  </si>
  <si>
    <t xml:space="preserve">000-00000-00</t>
  </si>
  <si>
    <t xml:space="preserve">Últimos dígitos bastan para el papel de trabajo.</t>
  </si>
  <si>
    <t xml:space="preserve">Cuenta contable</t>
  </si>
  <si>
    <t xml:space="preserve">11100501</t>
  </si>
  <si>
    <t xml:space="preserve">Subcuenta del PUC donde se registra esta cuenta bancaria.</t>
  </si>
  <si>
    <t xml:space="preserve">Periodo</t>
  </si>
  <si>
    <t xml:space="preserve">Fecha de corte</t>
  </si>
  <si>
    <t xml:space="preserve">Último día del periodo conciliado.</t>
  </si>
  <si>
    <t xml:space="preserve">Elaborada por</t>
  </si>
  <si>
    <t xml:space="preserve">Nombre</t>
  </si>
  <si>
    <t xml:space="preserve">Quien prepara la conciliación.</t>
  </si>
  <si>
    <t xml:space="preserve">Revisada por</t>
  </si>
  <si>
    <t xml:space="preserve">Quien la revisa y aprueba.</t>
  </si>
  <si>
    <t xml:space="preserve">Saldos a la fecha de corte</t>
  </si>
  <si>
    <t xml:space="preserve">Saldo según extracto bancario</t>
  </si>
  <si>
    <t xml:space="preserve">Saldo final que reporta el banco.</t>
  </si>
  <si>
    <t xml:space="preserve">Saldo según libros</t>
  </si>
  <si>
    <t xml:space="preserve">Saldo de la cuenta contable antes de los ajustes.</t>
  </si>
  <si>
    <t xml:space="preserve">Diferencia por conciliar</t>
  </si>
  <si>
    <t xml:space="preserve">Es lo que deben explicar las partidas conciliatorias.</t>
  </si>
  <si>
    <t xml:space="preserve">Parámetro</t>
  </si>
  <si>
    <t xml:space="preserve">Días para alertar caducidad del cheque</t>
  </si>
  <si>
    <t xml:space="preserve">El cheque debe presentarse dentro de los seis meses siguientes a su fecha.</t>
  </si>
  <si>
    <t xml:space="preserve">Método de saldos ajustados. No se digita nada en esta hoja.</t>
  </si>
  <si>
    <t xml:space="preserve">Saldo según el banco</t>
  </si>
  <si>
    <t xml:space="preserve">Hoja Datos.</t>
  </si>
  <si>
    <t xml:space="preserve">Más: consignaciones en tránsito</t>
  </si>
  <si>
    <t xml:space="preserve">Depósitos que el banco aún no abona.</t>
  </si>
  <si>
    <t xml:space="preserve">Más: errores del banco a favor de la empresa</t>
  </si>
  <si>
    <t xml:space="preserve">Menos: cheques girados y no cobrados</t>
  </si>
  <si>
    <t xml:space="preserve">Total de la hoja Cheques.</t>
  </si>
  <si>
    <t xml:space="preserve">Menos: errores del banco en contra de la empresa</t>
  </si>
  <si>
    <t xml:space="preserve">Saldo bancario ajustado</t>
  </si>
  <si>
    <t xml:space="preserve">Saldo según los libros</t>
  </si>
  <si>
    <t xml:space="preserve">Más: notas crédito no registradas</t>
  </si>
  <si>
    <t xml:space="preserve">Intereses, recaudos y abonos.</t>
  </si>
  <si>
    <t xml:space="preserve">Más: errores en libros a favor de la empresa</t>
  </si>
  <si>
    <t xml:space="preserve">Menos: notas débito no registradas</t>
  </si>
  <si>
    <t xml:space="preserve">GMF, cuotas de manejo, chequeras y cheques devueltos.</t>
  </si>
  <si>
    <t xml:space="preserve">Menos: errores en libros en contra de la empresa</t>
  </si>
  <si>
    <t xml:space="preserve">Saldo en libros ajustado</t>
  </si>
  <si>
    <t xml:space="preserve">Verificación</t>
  </si>
  <si>
    <t xml:space="preserve">Diferencia entre los dos saldos ajustados</t>
  </si>
  <si>
    <t xml:space="preserve">Debe ser cero.</t>
  </si>
  <si>
    <t xml:space="preserve">Partidas registradas</t>
  </si>
  <si>
    <t xml:space="preserve">Hoja Partidas.</t>
  </si>
  <si>
    <t xml:space="preserve">Valor que deben explicar las partidas</t>
  </si>
  <si>
    <t xml:space="preserve">Valor explicado por las partidas</t>
  </si>
  <si>
    <t xml:space="preserve">Efecto sobre los libros menos efecto sobre el banco.</t>
  </si>
  <si>
    <t xml:space="preserve">Partidas conciliatorias</t>
  </si>
  <si>
    <t xml:space="preserve">Registre cada valor en positivo. El tipo define si suma o resta y de qué lado va.</t>
  </si>
  <si>
    <t xml:space="preserve">Fecha</t>
  </si>
  <si>
    <t xml:space="preserve">Documento</t>
  </si>
  <si>
    <t xml:space="preserve">Descripción</t>
  </si>
  <si>
    <t xml:space="preserve">Tipo de partida</t>
  </si>
  <si>
    <t xml:space="preserve">Valor</t>
  </si>
  <si>
    <t xml:space="preserve">Lado</t>
  </si>
  <si>
    <t xml:space="preserve">Signo</t>
  </si>
  <si>
    <t xml:space="preserve">Efecto</t>
  </si>
  <si>
    <t xml:space="preserve">No. ajuste</t>
  </si>
  <si>
    <t xml:space="preserve">CONS-4471</t>
  </si>
  <si>
    <t xml:space="preserve">Consignación del 29 de septiembre no abonada por el banco</t>
  </si>
  <si>
    <t xml:space="preserve">Consignaciones en tránsito</t>
  </si>
  <si>
    <t xml:space="preserve">CONS-4486</t>
  </si>
  <si>
    <t xml:space="preserve">Consignación del 30 de septiembre no abonada por el banco</t>
  </si>
  <si>
    <t xml:space="preserve">Relación</t>
  </si>
  <si>
    <t xml:space="preserve">Cheques girados y no cobrados — ver hoja Cheques</t>
  </si>
  <si>
    <t xml:space="preserve">Cheques girados y no cobrados</t>
  </si>
  <si>
    <t xml:space="preserve">NC-8821</t>
  </si>
  <si>
    <t xml:space="preserve">Intereses abonados por el banco</t>
  </si>
  <si>
    <t xml:space="preserve">Nota crédito no registrada en libros</t>
  </si>
  <si>
    <t xml:space="preserve">NC-8794</t>
  </si>
  <si>
    <t xml:space="preserve">Recaudo de cliente por convenio bancario</t>
  </si>
  <si>
    <t xml:space="preserve">ND-5510</t>
  </si>
  <si>
    <t xml:space="preserve">Gravamen a los movimientos financieros</t>
  </si>
  <si>
    <t xml:space="preserve">Nota débito no registrada en libros</t>
  </si>
  <si>
    <t xml:space="preserve">ND-5511</t>
  </si>
  <si>
    <t xml:space="preserve">Cuota de manejo</t>
  </si>
  <si>
    <t xml:space="preserve">ND-5498</t>
  </si>
  <si>
    <t xml:space="preserve">Chequera</t>
  </si>
  <si>
    <t xml:space="preserve">ND-5503</t>
  </si>
  <si>
    <t xml:space="preserve">Cheque devuelto por fondos insuficientes</t>
  </si>
  <si>
    <t xml:space="preserve">Total de partidas registradas</t>
  </si>
  <si>
    <t xml:space="preserve">El valor siempre se digita en positivo. La columna Efecto muestra el signo con que entra a la conciliación. La fila de los cheques toma su valor de la hoja Cheques, por eso no es amarilla.</t>
  </si>
  <si>
    <t xml:space="preserve">Relación de cheques entregados que el beneficiario no ha presentado al banco.</t>
  </si>
  <si>
    <t xml:space="preserve">Fecha de giro</t>
  </si>
  <si>
    <t xml:space="preserve">No. de cheque</t>
  </si>
  <si>
    <t xml:space="preserve">Beneficiario</t>
  </si>
  <si>
    <t xml:space="preserve">Concepto</t>
  </si>
  <si>
    <t xml:space="preserve">Días</t>
  </si>
  <si>
    <t xml:space="preserve">Estado</t>
  </si>
  <si>
    <t xml:space="preserve">004512</t>
  </si>
  <si>
    <t xml:space="preserve">Proveedor Industrial S.A.S.</t>
  </si>
  <si>
    <t xml:space="preserve">Pago factura FV-2210</t>
  </si>
  <si>
    <t xml:space="preserve">004518</t>
  </si>
  <si>
    <t xml:space="preserve">Servicios Técnicos Ltda.</t>
  </si>
  <si>
    <t xml:space="preserve">Mantenimiento de planta</t>
  </si>
  <si>
    <t xml:space="preserve">004523</t>
  </si>
  <si>
    <t xml:space="preserve">Transportes del Norte S.A.</t>
  </si>
  <si>
    <t xml:space="preserve">Fletes de septiembre</t>
  </si>
  <si>
    <t xml:space="preserve">004107</t>
  </si>
  <si>
    <t xml:space="preserve">Suministros Generales S.A.S.</t>
  </si>
  <si>
    <t xml:space="preserve">Pago factura FV-1844</t>
  </si>
  <si>
    <t xml:space="preserve">Total cheques pendientes</t>
  </si>
  <si>
    <t xml:space="preserve">El cheque debe presentarse al banco dentro de los seis meses siguientes a su fecha, según el artículo 718 del Código de Comercio. Un cheque que supera ese plazo debe revisarse con el beneficiario: si ya no se va a cobrar, procede reversar el egreso en lugar de arrastrarlo en la conciliación.</t>
  </si>
  <si>
    <t xml:space="preserve">Asientos de ajuste</t>
  </si>
  <si>
    <t xml:space="preserve">Solo las partidas del lado Libros se contabilizan. Las del lado Banco no generan registro.</t>
  </si>
  <si>
    <t xml:space="preserve">No.</t>
  </si>
  <si>
    <t xml:space="preserve">Cuenta contrapartida</t>
  </si>
  <si>
    <t xml:space="preserve">Débito</t>
  </si>
  <si>
    <t xml:space="preserve">Crédito</t>
  </si>
  <si>
    <t xml:space="preserve">Contrapartida sugerida</t>
  </si>
  <si>
    <t xml:space="preserve">Totales</t>
  </si>
  <si>
    <t xml:space="preserve">Contrapartida a la cuenta de bancos</t>
  </si>
  <si>
    <t xml:space="preserve">Cada renglón muestra la contrapartida de la partida conciliatoria: lo que aumenta el saldo bancario se acredita y lo que lo disminuye se debita. La última fila lleva el neto a la cuenta de bancos y cuadra el asiento. Digite el código de la cuenta de cada contrapartida en la columna amarilla.</t>
  </si>
  <si>
    <t xml:space="preserve">Cruce de movimientos</t>
  </si>
  <si>
    <t xml:space="preserve">Auxiliar: pegue el extracto a la izquierda y el libro auxiliar a la derecha.</t>
  </si>
  <si>
    <t xml:space="preserve">Extracto bancario</t>
  </si>
  <si>
    <t xml:space="preserve">Libro auxiliar de la cuenta</t>
  </si>
  <si>
    <t xml:space="preserve">Pago de nómina primera quincena</t>
  </si>
  <si>
    <t xml:space="preserve">Consignación cliente ABC</t>
  </si>
  <si>
    <t xml:space="preserve">Recaudo convenio bancario</t>
  </si>
  <si>
    <t xml:space="preserve">Consignación CONS-4471</t>
  </si>
  <si>
    <t xml:space="preserve">Abono de intereses</t>
  </si>
  <si>
    <t xml:space="preserve">Consignación CONS-4486</t>
  </si>
  <si>
    <t xml:space="preserve">Cheque 004512 Proveedor Industrial</t>
  </si>
  <si>
    <t xml:space="preserve">Total extracto</t>
  </si>
  <si>
    <t xml:space="preserve">Total libros</t>
  </si>
  <si>
    <t xml:space="preserve">La verificación compara por valor: señala como pendiente el movimiento cuyo importe no aparece en el otro lado. Es un auxiliar, no una conciliación automática: dos partidas del mismo valor pueden cruzarse entre sí por error, de modo que cada pendiente debe revisarse antes de llevarlo a la hoja Partidas. Registre los egresos en negativo y los ingresos en positivo, en los dos lados.</t>
  </si>
  <si>
    <t xml:space="preserve">Tipos de partida conciliatoria</t>
  </si>
  <si>
    <t xml:space="preserve">Hoja de parámetros. Define el lado y el signo de cada tipo; no se modifica.</t>
  </si>
  <si>
    <t xml:space="preserve">Tipo</t>
  </si>
  <si>
    <t xml:space="preserve">Cuándo se usa</t>
  </si>
  <si>
    <t xml:space="preserve">Depósitos hechos por la empresa que el banco aún no abona.</t>
  </si>
  <si>
    <t xml:space="preserve">Cheques entregados que el beneficiario no ha presentado al banco.</t>
  </si>
  <si>
    <t xml:space="preserve">Error del banco a favor de la empresa</t>
  </si>
  <si>
    <t xml:space="preserve">El banco debitó de más o abonó de menos.</t>
  </si>
  <si>
    <t xml:space="preserve">Error del banco en contra de la empresa</t>
  </si>
  <si>
    <t xml:space="preserve">El banco abonó de más o debitó de menos.</t>
  </si>
  <si>
    <t xml:space="preserve">Libros</t>
  </si>
  <si>
    <t xml:space="preserve">Intereses, recaudos y abonos que el banco ya acreditó.</t>
  </si>
  <si>
    <t xml:space="preserve">GMF, cuotas de manejo, chequeras, retenciones y cheques devueltos.</t>
  </si>
  <si>
    <t xml:space="preserve">Error en libros a favor de la empresa</t>
  </si>
  <si>
    <t xml:space="preserve">La empresa registró un egreso de más o un ingreso de menos.</t>
  </si>
  <si>
    <t xml:space="preserve">Error en libros en contra de la empresa</t>
  </si>
  <si>
    <t xml:space="preserve">La empresa registró un ingreso de más o un egreso de menos.</t>
  </si>
  <si>
    <t xml:space="preserve">Las partidas del lado Banco ajustan el saldo del extracto y no generan asiento contable: se corrigen solas cuando el banco procese la operación. Las del lado Libros ajustan el saldo contable y sí deben contabilizarse.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</si>
</sst>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/mm/yyyy"/>
    <numFmt numFmtId="166" formatCode="#,##0;\(#,##0\);\-"/>
    <numFmt numFmtId="167" formatCode="#,##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3864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1"/>
      <color rgb="FF1F3864"/>
      <name val="Arial"/>
      <family val="0"/>
      <charset val="1"/>
    </font>
    <font>
      <sz val="9"/>
      <color rgb="FF000000"/>
      <name val="Arial"/>
      <family val="0"/>
      <charset val="1"/>
    </font>
    <font>
      <b val="true"/>
      <sz val="9"/>
      <color rgb="FF000000"/>
      <name val="Arial"/>
      <family val="0"/>
      <charset val="1"/>
    </font>
    <font>
      <b val="true"/>
      <sz val="10"/>
      <color rgb="FF1F3864"/>
      <name val="Arial"/>
      <family val="0"/>
      <charset val="1"/>
    </font>
    <font>
      <sz val="8"/>
      <color rgb="FF595959"/>
      <name val="Arial"/>
      <family val="0"/>
      <charset val="1"/>
    </font>
    <font>
      <sz val="9"/>
      <color rgb="FF595959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9"/>
      <color rgb="FFFFFFFF"/>
      <name val="Arial"/>
      <family val="0"/>
      <charset val="1"/>
    </font>
    <font>
      <i val="true"/>
      <sz val="8"/>
      <color rgb="FF595959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FFF2CC"/>
        <bgColor rgb="FFF2F2F2"/>
      </patternFill>
    </fill>
    <fill>
      <patternFill patternType="solid">
        <fgColor rgb="FFFFFFFF"/>
        <bgColor rgb="FFF2F2F2"/>
      </patternFill>
    </fill>
    <fill>
      <patternFill patternType="solid">
        <fgColor rgb="FFF2F2F2"/>
        <bgColor rgb="FFFFFFFF"/>
      </patternFill>
    </fill>
    <fill>
      <patternFill patternType="solid">
        <fgColor rgb="FFD9E2F3"/>
        <bgColor rgb="FFF2F2F2"/>
      </patternFill>
    </fill>
    <fill>
      <patternFill patternType="solid">
        <fgColor rgb="FF1F3864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2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2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ont>
        <name val="Arial"/>
        <charset val="1"/>
        <family val="0"/>
        <b val="1"/>
        <color rgb="FF9C0006"/>
        <sz val="10"/>
      </font>
      <fill>
        <patternFill>
          <bgColor rgb="FFFFC7CE"/>
        </patternFill>
      </fill>
    </dxf>
    <dxf>
      <font>
        <name val="Arial"/>
        <charset val="1"/>
        <family val="0"/>
        <b val="1"/>
        <color rgb="FF006100"/>
        <sz val="10"/>
      </font>
      <fill>
        <patternFill>
          <bgColor rgb="FFC6EFCE"/>
        </patternFill>
      </fill>
    </dxf>
    <dxf>
      <font>
        <name val="Arial"/>
        <charset val="1"/>
        <family val="0"/>
        <b val="1"/>
        <color rgb="FF9C0006"/>
        <sz val="9"/>
      </font>
      <fill>
        <patternFill>
          <bgColor rgb="FFFFC7CE"/>
        </patternFill>
      </fill>
    </dxf>
    <dxf>
      <font>
        <name val="Arial"/>
        <charset val="1"/>
        <family val="0"/>
        <b val="1"/>
        <color rgb="FF7F6000"/>
        <sz val="9"/>
      </font>
      <fill>
        <patternFill>
          <bgColor rgb="FFFFF2C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7F6000"/>
      <rgbColor rgb="FF800080"/>
      <rgbColor rgb="FF008080"/>
      <rgbColor rgb="FFBFBFBF"/>
      <rgbColor rgb="FF808080"/>
      <rgbColor rgb="FF9999FF"/>
      <rgbColor rgb="FF993366"/>
      <rgbColor rgb="FFFFF2CC"/>
      <rgbColor rgb="FFF2F2F2"/>
      <rgbColor rgb="FF660066"/>
      <rgbColor rgb="FFFF8080"/>
      <rgbColor rgb="FF0066CC"/>
      <rgbColor rgb="FFD9E2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3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4"/>
    <col collapsed="false" customWidth="true" hidden="false" outlineLevel="0" max="3" min="3" style="0" width="96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B4" s="3" t="s">
        <v>2</v>
      </c>
    </row>
    <row r="5" customFormat="false" ht="27.75" hidden="false" customHeight="true" outlineLevel="0" collapsed="false">
      <c r="C5" s="4" t="s">
        <v>3</v>
      </c>
    </row>
    <row r="6" customFormat="false" ht="27.75" hidden="false" customHeight="true" outlineLevel="0" collapsed="false">
      <c r="C6" s="4" t="s">
        <v>4</v>
      </c>
    </row>
    <row r="8" customFormat="false" ht="15" hidden="false" customHeight="false" outlineLevel="0" collapsed="false">
      <c r="B8" s="3" t="s">
        <v>5</v>
      </c>
    </row>
    <row r="9" customFormat="false" ht="25.5" hidden="false" customHeight="true" outlineLevel="0" collapsed="false">
      <c r="B9" s="5" t="s">
        <v>6</v>
      </c>
      <c r="C9" s="4" t="s">
        <v>7</v>
      </c>
    </row>
    <row r="10" customFormat="false" ht="25.5" hidden="false" customHeight="true" outlineLevel="0" collapsed="false">
      <c r="B10" s="5" t="s">
        <v>8</v>
      </c>
      <c r="C10" s="4" t="s">
        <v>9</v>
      </c>
    </row>
    <row r="11" customFormat="false" ht="25.5" hidden="false" customHeight="true" outlineLevel="0" collapsed="false">
      <c r="B11" s="5" t="s">
        <v>10</v>
      </c>
      <c r="C11" s="4" t="s">
        <v>11</v>
      </c>
    </row>
    <row r="12" customFormat="false" ht="25.5" hidden="false" customHeight="true" outlineLevel="0" collapsed="false">
      <c r="B12" s="5" t="s">
        <v>12</v>
      </c>
      <c r="C12" s="4" t="s">
        <v>13</v>
      </c>
    </row>
    <row r="13" customFormat="false" ht="25.5" hidden="false" customHeight="true" outlineLevel="0" collapsed="false">
      <c r="B13" s="5" t="s">
        <v>14</v>
      </c>
      <c r="C13" s="4" t="s">
        <v>15</v>
      </c>
    </row>
    <row r="14" customFormat="false" ht="25.5" hidden="false" customHeight="true" outlineLevel="0" collapsed="false">
      <c r="B14" s="5" t="s">
        <v>16</v>
      </c>
      <c r="C14" s="4" t="s">
        <v>17</v>
      </c>
    </row>
    <row r="16" customFormat="false" ht="15" hidden="false" customHeight="false" outlineLevel="0" collapsed="false">
      <c r="B16" s="3" t="s">
        <v>18</v>
      </c>
    </row>
    <row r="17" customFormat="false" ht="27.75" hidden="false" customHeight="true" outlineLevel="0" collapsed="false">
      <c r="B17" s="6" t="s">
        <v>19</v>
      </c>
      <c r="C17" s="4" t="s">
        <v>20</v>
      </c>
    </row>
    <row r="18" customFormat="false" ht="27.75" hidden="false" customHeight="true" outlineLevel="0" collapsed="false">
      <c r="B18" s="6" t="s">
        <v>21</v>
      </c>
      <c r="C18" s="4" t="s">
        <v>22</v>
      </c>
    </row>
    <row r="19" customFormat="false" ht="27.75" hidden="false" customHeight="true" outlineLevel="0" collapsed="false">
      <c r="B19" s="6" t="s">
        <v>23</v>
      </c>
      <c r="C19" s="4" t="s">
        <v>24</v>
      </c>
    </row>
    <row r="20" customFormat="false" ht="27.75" hidden="false" customHeight="true" outlineLevel="0" collapsed="false">
      <c r="B20" s="6" t="s">
        <v>25</v>
      </c>
      <c r="C20" s="4" t="s">
        <v>26</v>
      </c>
    </row>
    <row r="21" customFormat="false" ht="27.75" hidden="false" customHeight="true" outlineLevel="0" collapsed="false">
      <c r="B21" s="6" t="s">
        <v>27</v>
      </c>
      <c r="C21" s="4" t="s">
        <v>28</v>
      </c>
    </row>
    <row r="22" customFormat="false" ht="27.75" hidden="false" customHeight="true" outlineLevel="0" collapsed="false">
      <c r="B22" s="6" t="s">
        <v>29</v>
      </c>
      <c r="C22" s="4" t="s">
        <v>30</v>
      </c>
    </row>
    <row r="24" customFormat="false" ht="15" hidden="false" customHeight="false" outlineLevel="0" collapsed="false">
      <c r="B24" s="3" t="s">
        <v>31</v>
      </c>
    </row>
    <row r="25" customFormat="false" ht="15" hidden="false" customHeight="false" outlineLevel="0" collapsed="false">
      <c r="B25" s="7" t="s">
        <v>32</v>
      </c>
      <c r="C25" s="8" t="s">
        <v>33</v>
      </c>
    </row>
    <row r="26" customFormat="false" ht="15" hidden="false" customHeight="false" outlineLevel="0" collapsed="false">
      <c r="B26" s="9" t="s">
        <v>34</v>
      </c>
      <c r="C26" s="8" t="s">
        <v>35</v>
      </c>
    </row>
    <row r="27" customFormat="false" ht="15" hidden="false" customHeight="false" outlineLevel="0" collapsed="false">
      <c r="B27" s="10" t="s">
        <v>36</v>
      </c>
      <c r="C27" s="8" t="s">
        <v>37</v>
      </c>
    </row>
    <row r="29" customFormat="false" ht="15" hidden="false" customHeight="false" outlineLevel="0" collapsed="false">
      <c r="B29" s="3" t="s">
        <v>38</v>
      </c>
    </row>
    <row r="30" customFormat="false" ht="27.75" hidden="false" customHeight="true" outlineLevel="0" collapsed="false">
      <c r="C30" s="4" t="s">
        <v>39</v>
      </c>
    </row>
  </sheetData>
  <printOptions headings="false" gridLines="false" gridLinesSet="true" horizontalCentered="tru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&amp;A&amp;R&amp;8 Página &amp;P de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2"/>
    <col collapsed="false" customWidth="true" hidden="false" outlineLevel="0" max="3" min="3" style="0" width="30"/>
    <col collapsed="false" customWidth="true" hidden="false" outlineLevel="0" max="4" min="4" style="0" width="54"/>
  </cols>
  <sheetData>
    <row r="1" customFormat="false" ht="17.35" hidden="false" customHeight="false" outlineLevel="0" collapsed="false">
      <c r="A1" s="1" t="s">
        <v>40</v>
      </c>
    </row>
    <row r="2" customFormat="false" ht="15" hidden="false" customHeight="false" outlineLevel="0" collapsed="false">
      <c r="A2" s="2" t="s">
        <v>41</v>
      </c>
    </row>
    <row r="4" customFormat="false" ht="15" hidden="false" customHeight="false" outlineLevel="0" collapsed="false">
      <c r="B4" s="11" t="s">
        <v>42</v>
      </c>
      <c r="C4" s="12"/>
      <c r="D4" s="12"/>
    </row>
    <row r="5" customFormat="false" ht="15" hidden="false" customHeight="false" outlineLevel="0" collapsed="false">
      <c r="B5" s="13" t="s">
        <v>43</v>
      </c>
      <c r="C5" s="14" t="s">
        <v>44</v>
      </c>
      <c r="D5" s="15" t="s">
        <v>45</v>
      </c>
    </row>
    <row r="6" customFormat="false" ht="15" hidden="false" customHeight="false" outlineLevel="0" collapsed="false">
      <c r="B6" s="13" t="s">
        <v>46</v>
      </c>
      <c r="C6" s="14" t="s">
        <v>47</v>
      </c>
      <c r="D6" s="15" t="s">
        <v>48</v>
      </c>
    </row>
    <row r="7" customFormat="false" ht="15" hidden="false" customHeight="false" outlineLevel="0" collapsed="false">
      <c r="B7" s="13" t="s">
        <v>49</v>
      </c>
      <c r="C7" s="14" t="s">
        <v>50</v>
      </c>
      <c r="D7" s="15" t="s">
        <v>51</v>
      </c>
    </row>
    <row r="8" customFormat="false" ht="15" hidden="false" customHeight="false" outlineLevel="0" collapsed="false">
      <c r="B8" s="13" t="s">
        <v>52</v>
      </c>
      <c r="C8" s="14" t="s">
        <v>53</v>
      </c>
      <c r="D8" s="15" t="s">
        <v>54</v>
      </c>
    </row>
    <row r="9" customFormat="false" ht="15" hidden="false" customHeight="false" outlineLevel="0" collapsed="false">
      <c r="B9" s="13" t="s">
        <v>55</v>
      </c>
      <c r="C9" s="14" t="s">
        <v>56</v>
      </c>
      <c r="D9" s="15" t="s">
        <v>57</v>
      </c>
    </row>
    <row r="10" customFormat="false" ht="15" hidden="false" customHeight="false" outlineLevel="0" collapsed="false">
      <c r="B10" s="13" t="s">
        <v>58</v>
      </c>
      <c r="C10" s="14" t="s">
        <v>59</v>
      </c>
      <c r="D10" s="15" t="s">
        <v>60</v>
      </c>
    </row>
    <row r="12" customFormat="false" ht="15" hidden="false" customHeight="false" outlineLevel="0" collapsed="false">
      <c r="B12" s="11" t="s">
        <v>61</v>
      </c>
      <c r="C12" s="12"/>
      <c r="D12" s="12"/>
    </row>
    <row r="13" customFormat="false" ht="15" hidden="false" customHeight="false" outlineLevel="0" collapsed="false">
      <c r="B13" s="13" t="s">
        <v>62</v>
      </c>
      <c r="C13" s="16" t="n">
        <v>46295</v>
      </c>
      <c r="D13" s="15" t="s">
        <v>63</v>
      </c>
    </row>
    <row r="14" customFormat="false" ht="15" hidden="false" customHeight="false" outlineLevel="0" collapsed="false">
      <c r="B14" s="13" t="s">
        <v>64</v>
      </c>
      <c r="C14" s="14" t="s">
        <v>65</v>
      </c>
      <c r="D14" s="15" t="s">
        <v>66</v>
      </c>
    </row>
    <row r="15" customFormat="false" ht="15" hidden="false" customHeight="false" outlineLevel="0" collapsed="false">
      <c r="B15" s="13" t="s">
        <v>67</v>
      </c>
      <c r="C15" s="14" t="s">
        <v>65</v>
      </c>
      <c r="D15" s="15" t="s">
        <v>68</v>
      </c>
    </row>
    <row r="17" customFormat="false" ht="15" hidden="false" customHeight="false" outlineLevel="0" collapsed="false">
      <c r="B17" s="11" t="s">
        <v>69</v>
      </c>
      <c r="C17" s="12"/>
      <c r="D17" s="12"/>
    </row>
    <row r="18" customFormat="false" ht="15" hidden="false" customHeight="false" outlineLevel="0" collapsed="false">
      <c r="B18" s="13" t="s">
        <v>70</v>
      </c>
      <c r="C18" s="17" t="n">
        <v>18450000</v>
      </c>
      <c r="D18" s="15" t="s">
        <v>71</v>
      </c>
    </row>
    <row r="19" customFormat="false" ht="15" hidden="false" customHeight="false" outlineLevel="0" collapsed="false">
      <c r="B19" s="13" t="s">
        <v>72</v>
      </c>
      <c r="C19" s="17" t="n">
        <v>16985400</v>
      </c>
      <c r="D19" s="15" t="s">
        <v>73</v>
      </c>
    </row>
    <row r="20" customFormat="false" ht="15" hidden="false" customHeight="false" outlineLevel="0" collapsed="false">
      <c r="B20" s="18" t="s">
        <v>74</v>
      </c>
      <c r="C20" s="19" t="n">
        <f aca="false">Datos!$C$18-Datos!$C$19</f>
        <v>1464600</v>
      </c>
      <c r="D20" s="15" t="s">
        <v>75</v>
      </c>
    </row>
    <row r="22" customFormat="false" ht="15" hidden="false" customHeight="false" outlineLevel="0" collapsed="false">
      <c r="B22" s="11" t="s">
        <v>76</v>
      </c>
      <c r="C22" s="12"/>
      <c r="D22" s="12"/>
    </row>
    <row r="23" customFormat="false" ht="15" hidden="false" customHeight="false" outlineLevel="0" collapsed="false">
      <c r="B23" s="13" t="s">
        <v>77</v>
      </c>
      <c r="C23" s="20" t="n">
        <v>180</v>
      </c>
      <c r="D23" s="15" t="s">
        <v>78</v>
      </c>
    </row>
  </sheetData>
  <printOptions headings="false" gridLines="false" gridLinesSet="true" horizontalCentered="tru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&amp;A&amp;R&amp;8 Página &amp;P de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52"/>
    <col collapsed="false" customWidth="true" hidden="false" outlineLevel="0" max="3" min="3" style="0" width="22"/>
    <col collapsed="false" customWidth="true" hidden="false" outlineLevel="0" max="4" min="4" style="0" width="5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79</v>
      </c>
    </row>
    <row r="4" customFormat="false" ht="15" hidden="false" customHeight="false" outlineLevel="0" collapsed="false">
      <c r="A4" s="3" t="str">
        <f aca="false">Datos!$C$5</f>
        <v>INDUSTRIAS EJEMPLO S.A.S.</v>
      </c>
    </row>
    <row r="5" customFormat="false" ht="15" hidden="false" customHeight="false" outlineLevel="0" collapsed="false">
      <c r="A5" s="21" t="str">
        <f aca="false">Datos!$C$7&amp;" — cuenta "&amp;Datos!$C$9&amp;" ("&amp;Datos!$C$8&amp;")"</f>
        <v>Banco Ejemplo — cuenta 000-00000-00 (Corriente)</v>
      </c>
    </row>
    <row r="6" customFormat="false" ht="15" hidden="false" customHeight="false" outlineLevel="0" collapsed="false">
      <c r="A6" s="21" t="str">
        <f aca="false">"Corte al "&amp;TEXT(Datos!$C$13,"DD/MM/YYYY")</f>
        <v>Corte al 30/09/2026</v>
      </c>
    </row>
    <row r="8" customFormat="false" ht="15" hidden="false" customHeight="false" outlineLevel="0" collapsed="false">
      <c r="B8" s="11" t="s">
        <v>80</v>
      </c>
      <c r="C8" s="12"/>
    </row>
    <row r="9" customFormat="false" ht="15" hidden="false" customHeight="false" outlineLevel="0" collapsed="false">
      <c r="B9" s="22" t="s">
        <v>70</v>
      </c>
      <c r="C9" s="23" t="n">
        <f aca="false">Datos!$C$18</f>
        <v>18450000</v>
      </c>
      <c r="D9" s="24" t="s">
        <v>81</v>
      </c>
    </row>
    <row r="10" customFormat="false" ht="15" hidden="false" customHeight="false" outlineLevel="0" collapsed="false">
      <c r="B10" s="22" t="s">
        <v>82</v>
      </c>
      <c r="C10" s="23" t="n">
        <f aca="false">SUMIFS(Partidas!$E$6:$E$65,Partidas!$D$6:$D$65,Tipos!$A$5)</f>
        <v>3200000</v>
      </c>
      <c r="D10" s="24" t="s">
        <v>83</v>
      </c>
    </row>
    <row r="11" customFormat="false" ht="15" hidden="false" customHeight="false" outlineLevel="0" collapsed="false">
      <c r="B11" s="22" t="s">
        <v>84</v>
      </c>
      <c r="C11" s="23" t="n">
        <f aca="false">SUMIFS(Partidas!$E$6:$E$65,Partidas!$D$6:$D$65,Tipos!$A$7)</f>
        <v>0</v>
      </c>
    </row>
    <row r="12" customFormat="false" ht="15" hidden="false" customHeight="false" outlineLevel="0" collapsed="false">
      <c r="B12" s="22" t="s">
        <v>85</v>
      </c>
      <c r="C12" s="23" t="n">
        <f aca="false">-SUMIFS(Partidas!$E$6:$E$65,Partidas!$D$6:$D$65,Tipos!$A$6)</f>
        <v>-4850000</v>
      </c>
      <c r="D12" s="24" t="s">
        <v>86</v>
      </c>
    </row>
    <row r="13" customFormat="false" ht="15" hidden="false" customHeight="false" outlineLevel="0" collapsed="false">
      <c r="B13" s="22" t="s">
        <v>87</v>
      </c>
      <c r="C13" s="23" t="n">
        <f aca="false">-SUMIFS(Partidas!$E$6:$E$65,Partidas!$D$6:$D$65,Tipos!$A$8)</f>
        <v>-0</v>
      </c>
    </row>
    <row r="14" customFormat="false" ht="15" hidden="false" customHeight="false" outlineLevel="0" collapsed="false">
      <c r="B14" s="25" t="s">
        <v>88</v>
      </c>
      <c r="C14" s="26" t="n">
        <f aca="false">SUM(C9:C13)</f>
        <v>16800000</v>
      </c>
    </row>
    <row r="16" customFormat="false" ht="15" hidden="false" customHeight="false" outlineLevel="0" collapsed="false">
      <c r="B16" s="11" t="s">
        <v>89</v>
      </c>
      <c r="C16" s="12"/>
    </row>
    <row r="17" customFormat="false" ht="15" hidden="false" customHeight="false" outlineLevel="0" collapsed="false">
      <c r="B17" s="22" t="s">
        <v>72</v>
      </c>
      <c r="C17" s="23" t="n">
        <f aca="false">Datos!$C$19</f>
        <v>16985400</v>
      </c>
      <c r="D17" s="24" t="s">
        <v>81</v>
      </c>
    </row>
    <row r="18" customFormat="false" ht="15" hidden="false" customHeight="false" outlineLevel="0" collapsed="false">
      <c r="B18" s="22" t="s">
        <v>90</v>
      </c>
      <c r="C18" s="23" t="n">
        <f aca="false">SUMIFS(Partidas!$E$6:$E$65,Partidas!$D$6:$D$65,Tipos!$A$9)</f>
        <v>970000</v>
      </c>
      <c r="D18" s="24" t="s">
        <v>91</v>
      </c>
    </row>
    <row r="19" customFormat="false" ht="15" hidden="false" customHeight="false" outlineLevel="0" collapsed="false">
      <c r="B19" s="22" t="s">
        <v>92</v>
      </c>
      <c r="C19" s="23" t="n">
        <f aca="false">SUMIFS(Partidas!$E$6:$E$65,Partidas!$D$6:$D$65,Tipos!$A$11)</f>
        <v>0</v>
      </c>
    </row>
    <row r="20" customFormat="false" ht="15" hidden="false" customHeight="false" outlineLevel="0" collapsed="false">
      <c r="B20" s="22" t="s">
        <v>93</v>
      </c>
      <c r="C20" s="23" t="n">
        <f aca="false">-SUMIFS(Partidas!$E$6:$E$65,Partidas!$D$6:$D$65,Tipos!$A$10)</f>
        <v>-1155400</v>
      </c>
      <c r="D20" s="24" t="s">
        <v>94</v>
      </c>
    </row>
    <row r="21" customFormat="false" ht="15" hidden="false" customHeight="false" outlineLevel="0" collapsed="false">
      <c r="B21" s="22" t="s">
        <v>95</v>
      </c>
      <c r="C21" s="23" t="n">
        <f aca="false">-SUMIFS(Partidas!$E$6:$E$65,Partidas!$D$6:$D$65,Tipos!$A$12)</f>
        <v>-0</v>
      </c>
    </row>
    <row r="22" customFormat="false" ht="15" hidden="false" customHeight="false" outlineLevel="0" collapsed="false">
      <c r="B22" s="25" t="s">
        <v>96</v>
      </c>
      <c r="C22" s="26" t="n">
        <f aca="false">SUM(C17:C21)</f>
        <v>16800000</v>
      </c>
    </row>
    <row r="24" customFormat="false" ht="15" hidden="false" customHeight="false" outlineLevel="0" collapsed="false">
      <c r="B24" s="11" t="s">
        <v>97</v>
      </c>
      <c r="C24" s="12"/>
    </row>
    <row r="25" customFormat="false" ht="15" hidden="false" customHeight="false" outlineLevel="0" collapsed="false">
      <c r="B25" s="27" t="s">
        <v>98</v>
      </c>
      <c r="C25" s="28" t="n">
        <f aca="false">C14-C22</f>
        <v>0</v>
      </c>
      <c r="D25" s="24" t="s">
        <v>99</v>
      </c>
    </row>
    <row r="26" customFormat="false" ht="15" hidden="false" customHeight="false" outlineLevel="0" collapsed="false">
      <c r="B26" s="22" t="s">
        <v>100</v>
      </c>
      <c r="C26" s="23" t="n">
        <f aca="false">COUNTA(Partidas!$D$6:$D$65)</f>
        <v>9</v>
      </c>
      <c r="D26" s="24" t="s">
        <v>101</v>
      </c>
    </row>
    <row r="27" customFormat="false" ht="15" hidden="false" customHeight="false" outlineLevel="0" collapsed="false">
      <c r="B27" s="22" t="s">
        <v>102</v>
      </c>
      <c r="C27" s="23" t="n">
        <f aca="false">Datos!$C$18-Datos!$C$19</f>
        <v>1464600</v>
      </c>
    </row>
    <row r="28" customFormat="false" ht="15" hidden="false" customHeight="false" outlineLevel="0" collapsed="false">
      <c r="B28" s="22" t="s">
        <v>103</v>
      </c>
      <c r="C28" s="23" t="n">
        <f aca="false">SUMIFS(Partidas!$H$6:$H$65,Partidas!$F$6:$F$65,"Libros")-SUMIFS(Partidas!$H$6:$H$65,Partidas!$F$6:$F$65,"Banco")</f>
        <v>1464600</v>
      </c>
      <c r="D28" s="24" t="s">
        <v>104</v>
      </c>
    </row>
    <row r="31" customFormat="false" ht="15" hidden="false" customHeight="false" outlineLevel="0" collapsed="false">
      <c r="B31" s="5" t="s">
        <v>64</v>
      </c>
      <c r="C31" s="29" t="str">
        <f aca="false">Datos!$C$14</f>
        <v>Nombre</v>
      </c>
    </row>
    <row r="32" customFormat="false" ht="15" hidden="false" customHeight="false" outlineLevel="0" collapsed="false">
      <c r="B32" s="5" t="s">
        <v>67</v>
      </c>
      <c r="C32" s="29" t="str">
        <f aca="false">Datos!$C$15</f>
        <v>Nombre</v>
      </c>
    </row>
  </sheetData>
  <conditionalFormatting sqref="C25">
    <cfRule type="cellIs" priority="2" operator="notEqual" aboveAverage="0" equalAverage="0" bottom="0" percent="0" rank="0" text="" dxfId="0">
      <formula>0</formula>
    </cfRule>
    <cfRule type="cellIs" priority="3" operator="equal" aboveAverage="0" equalAverage="0" bottom="0" percent="0" rank="0" text="" dxfId="1">
      <formula>0</formula>
    </cfRule>
  </conditionalFormatting>
  <printOptions headings="false" gridLines="false" gridLinesSet="true" horizontalCentered="true" verticalCentered="false"/>
  <pageMargins left="0.75" right="0.75" top="1" bottom="1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&amp;L&amp;8 &amp;A&amp;R&amp;8 Página &amp;P de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6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15"/>
    <col collapsed="false" customWidth="true" hidden="false" outlineLevel="0" max="3" min="3" style="0" width="46"/>
    <col collapsed="false" customWidth="true" hidden="false" outlineLevel="0" max="4" min="4" style="0" width="36"/>
    <col collapsed="false" customWidth="true" hidden="false" outlineLevel="0" max="5" min="5" style="0" width="17"/>
    <col collapsed="false" customWidth="true" hidden="false" outlineLevel="0" max="6" min="6" style="0" width="11"/>
    <col collapsed="false" customWidth="true" hidden="false" outlineLevel="0" max="7" min="7" style="0" width="8"/>
    <col collapsed="false" customWidth="true" hidden="false" outlineLevel="0" max="8" min="8" style="0" width="15"/>
    <col collapsed="false" customWidth="true" hidden="false" outlineLevel="0" max="9" min="9" style="0" width="11"/>
  </cols>
  <sheetData>
    <row r="1" customFormat="false" ht="17.35" hidden="false" customHeight="false" outlineLevel="0" collapsed="false">
      <c r="A1" s="1" t="s">
        <v>105</v>
      </c>
    </row>
    <row r="2" customFormat="false" ht="15" hidden="false" customHeight="false" outlineLevel="0" collapsed="false">
      <c r="A2" s="2" t="s">
        <v>106</v>
      </c>
    </row>
    <row r="3" customFormat="false" ht="15" hidden="false" customHeight="false" outlineLevel="0" collapsed="false">
      <c r="A3" s="30" t="str">
        <f aca="false">Datos!$C$5</f>
        <v>INDUSTRIAS EJEMPLO S.A.S.</v>
      </c>
      <c r="F3" s="21" t="str">
        <f aca="false">"Corte: "&amp;TEXT(Datos!$C$13,"DD/MM/YYYY")</f>
        <v>Corte: 30/09/2026</v>
      </c>
    </row>
    <row r="5" customFormat="false" ht="27.75" hidden="false" customHeight="true" outlineLevel="0" collapsed="false">
      <c r="A5" s="31" t="s">
        <v>107</v>
      </c>
      <c r="B5" s="31" t="s">
        <v>108</v>
      </c>
      <c r="C5" s="31" t="s">
        <v>109</v>
      </c>
      <c r="D5" s="31" t="s">
        <v>110</v>
      </c>
      <c r="E5" s="31" t="s">
        <v>111</v>
      </c>
      <c r="F5" s="31" t="s">
        <v>112</v>
      </c>
      <c r="G5" s="31" t="s">
        <v>113</v>
      </c>
      <c r="H5" s="31" t="s">
        <v>114</v>
      </c>
      <c r="I5" s="31" t="s">
        <v>115</v>
      </c>
    </row>
    <row r="6" customFormat="false" ht="15" hidden="false" customHeight="false" outlineLevel="0" collapsed="false">
      <c r="A6" s="16" t="n">
        <v>46294</v>
      </c>
      <c r="B6" s="14" t="s">
        <v>116</v>
      </c>
      <c r="C6" s="32" t="s">
        <v>117</v>
      </c>
      <c r="D6" s="7" t="s">
        <v>118</v>
      </c>
      <c r="E6" s="33" t="n">
        <v>1850000</v>
      </c>
      <c r="F6" s="29" t="str">
        <f aca="false">IFERROR(INDEX(Tipos!$B$5:$B$12,MATCH($D6,Tipos!$A$5:$A$12,0)),"")</f>
        <v>Banco</v>
      </c>
      <c r="G6" s="29" t="n">
        <f aca="false">IFERROR(INDEX(Tipos!$C$5:$C$12,MATCH($D6,Tipos!$A$5:$A$12,0)),"")</f>
        <v>1</v>
      </c>
      <c r="H6" s="34" t="n">
        <f aca="false">IF(OR($D6="",$E6=""),"",$G6*$E6)</f>
        <v>1850000</v>
      </c>
      <c r="I6" s="29" t="str">
        <f aca="false">IF($F6="Libros",COUNTIF($F$6:$F6,"Libros"),"")</f>
        <v/>
      </c>
    </row>
    <row r="7" customFormat="false" ht="15" hidden="false" customHeight="false" outlineLevel="0" collapsed="false">
      <c r="A7" s="16" t="n">
        <v>46295</v>
      </c>
      <c r="B7" s="14" t="s">
        <v>119</v>
      </c>
      <c r="C7" s="32" t="s">
        <v>120</v>
      </c>
      <c r="D7" s="7" t="s">
        <v>118</v>
      </c>
      <c r="E7" s="33" t="n">
        <v>1350000</v>
      </c>
      <c r="F7" s="29" t="str">
        <f aca="false">IFERROR(INDEX(Tipos!$B$5:$B$12,MATCH($D7,Tipos!$A$5:$A$12,0)),"")</f>
        <v>Banco</v>
      </c>
      <c r="G7" s="29" t="n">
        <f aca="false">IFERROR(INDEX(Tipos!$C$5:$C$12,MATCH($D7,Tipos!$A$5:$A$12,0)),"")</f>
        <v>1</v>
      </c>
      <c r="H7" s="34" t="n">
        <f aca="false">IF(OR($D7="",$E7=""),"",$G7*$E7)</f>
        <v>1350000</v>
      </c>
      <c r="I7" s="29" t="str">
        <f aca="false">IF($F7="Libros",COUNTIF($F$6:$F7,"Libros"),"")</f>
        <v/>
      </c>
    </row>
    <row r="8" customFormat="false" ht="15" hidden="false" customHeight="false" outlineLevel="0" collapsed="false">
      <c r="A8" s="16" t="n">
        <v>46295</v>
      </c>
      <c r="B8" s="14" t="s">
        <v>121</v>
      </c>
      <c r="C8" s="32" t="s">
        <v>122</v>
      </c>
      <c r="D8" s="7" t="s">
        <v>123</v>
      </c>
      <c r="E8" s="34" t="n">
        <f aca="false">Cheques!$E$46</f>
        <v>4850000</v>
      </c>
      <c r="F8" s="29" t="str">
        <f aca="false">IFERROR(INDEX(Tipos!$B$5:$B$12,MATCH($D8,Tipos!$A$5:$A$12,0)),"")</f>
        <v>Banco</v>
      </c>
      <c r="G8" s="29" t="n">
        <f aca="false">IFERROR(INDEX(Tipos!$C$5:$C$12,MATCH($D8,Tipos!$A$5:$A$12,0)),"")</f>
        <v>-1</v>
      </c>
      <c r="H8" s="34" t="n">
        <f aca="false">IF(OR($D8="",$E8=""),"",$G8*$E8)</f>
        <v>-4850000</v>
      </c>
      <c r="I8" s="29" t="str">
        <f aca="false">IF($F8="Libros",COUNTIF($F$6:$F8,"Libros"),"")</f>
        <v/>
      </c>
    </row>
    <row r="9" customFormat="false" ht="15" hidden="false" customHeight="false" outlineLevel="0" collapsed="false">
      <c r="A9" s="16" t="n">
        <v>46295</v>
      </c>
      <c r="B9" s="14" t="s">
        <v>124</v>
      </c>
      <c r="C9" s="32" t="s">
        <v>125</v>
      </c>
      <c r="D9" s="7" t="s">
        <v>126</v>
      </c>
      <c r="E9" s="33" t="n">
        <v>120000</v>
      </c>
      <c r="F9" s="29" t="str">
        <f aca="false">IFERROR(INDEX(Tipos!$B$5:$B$12,MATCH($D9,Tipos!$A$5:$A$12,0)),"")</f>
        <v>Libros</v>
      </c>
      <c r="G9" s="29" t="n">
        <f aca="false">IFERROR(INDEX(Tipos!$C$5:$C$12,MATCH($D9,Tipos!$A$5:$A$12,0)),"")</f>
        <v>1</v>
      </c>
      <c r="H9" s="34" t="n">
        <f aca="false">IF(OR($D9="",$E9=""),"",$G9*$E9)</f>
        <v>120000</v>
      </c>
      <c r="I9" s="29" t="n">
        <f aca="false">IF($F9="Libros",COUNTIF($F$6:$F9,"Libros"),"")</f>
        <v>1</v>
      </c>
    </row>
    <row r="10" customFormat="false" ht="15" hidden="false" customHeight="false" outlineLevel="0" collapsed="false">
      <c r="A10" s="16" t="n">
        <v>46289</v>
      </c>
      <c r="B10" s="14" t="s">
        <v>127</v>
      </c>
      <c r="C10" s="32" t="s">
        <v>128</v>
      </c>
      <c r="D10" s="7" t="s">
        <v>126</v>
      </c>
      <c r="E10" s="33" t="n">
        <v>850000</v>
      </c>
      <c r="F10" s="29" t="str">
        <f aca="false">IFERROR(INDEX(Tipos!$B$5:$B$12,MATCH($D10,Tipos!$A$5:$A$12,0)),"")</f>
        <v>Libros</v>
      </c>
      <c r="G10" s="29" t="n">
        <f aca="false">IFERROR(INDEX(Tipos!$C$5:$C$12,MATCH($D10,Tipos!$A$5:$A$12,0)),"")</f>
        <v>1</v>
      </c>
      <c r="H10" s="34" t="n">
        <f aca="false">IF(OR($D10="",$E10=""),"",$G10*$E10)</f>
        <v>850000</v>
      </c>
      <c r="I10" s="29" t="n">
        <f aca="false">IF($F10="Libros",COUNTIF($F$6:$F10,"Libros"),"")</f>
        <v>2</v>
      </c>
    </row>
    <row r="11" customFormat="false" ht="15" hidden="false" customHeight="false" outlineLevel="0" collapsed="false">
      <c r="A11" s="16" t="n">
        <v>46295</v>
      </c>
      <c r="B11" s="14" t="s">
        <v>129</v>
      </c>
      <c r="C11" s="32" t="s">
        <v>130</v>
      </c>
      <c r="D11" s="7" t="s">
        <v>131</v>
      </c>
      <c r="E11" s="33" t="n">
        <v>86400</v>
      </c>
      <c r="F11" s="29" t="str">
        <f aca="false">IFERROR(INDEX(Tipos!$B$5:$B$12,MATCH($D11,Tipos!$A$5:$A$12,0)),"")</f>
        <v>Libros</v>
      </c>
      <c r="G11" s="29" t="n">
        <f aca="false">IFERROR(INDEX(Tipos!$C$5:$C$12,MATCH($D11,Tipos!$A$5:$A$12,0)),"")</f>
        <v>-1</v>
      </c>
      <c r="H11" s="34" t="n">
        <f aca="false">IF(OR($D11="",$E11=""),"",$G11*$E11)</f>
        <v>-86400</v>
      </c>
      <c r="I11" s="29" t="n">
        <f aca="false">IF($F11="Libros",COUNTIF($F$6:$F11,"Libros"),"")</f>
        <v>3</v>
      </c>
    </row>
    <row r="12" customFormat="false" ht="15" hidden="false" customHeight="false" outlineLevel="0" collapsed="false">
      <c r="A12" s="16" t="n">
        <v>46295</v>
      </c>
      <c r="B12" s="14" t="s">
        <v>132</v>
      </c>
      <c r="C12" s="32" t="s">
        <v>133</v>
      </c>
      <c r="D12" s="7" t="s">
        <v>131</v>
      </c>
      <c r="E12" s="33" t="n">
        <v>25000</v>
      </c>
      <c r="F12" s="29" t="str">
        <f aca="false">IFERROR(INDEX(Tipos!$B$5:$B$12,MATCH($D12,Tipos!$A$5:$A$12,0)),"")</f>
        <v>Libros</v>
      </c>
      <c r="G12" s="29" t="n">
        <f aca="false">IFERROR(INDEX(Tipos!$C$5:$C$12,MATCH($D12,Tipos!$A$5:$A$12,0)),"")</f>
        <v>-1</v>
      </c>
      <c r="H12" s="34" t="n">
        <f aca="false">IF(OR($D12="",$E12=""),"",$G12*$E12)</f>
        <v>-25000</v>
      </c>
      <c r="I12" s="29" t="n">
        <f aca="false">IF($F12="Libros",COUNTIF($F$6:$F12,"Libros"),"")</f>
        <v>4</v>
      </c>
    </row>
    <row r="13" customFormat="false" ht="15" hidden="false" customHeight="false" outlineLevel="0" collapsed="false">
      <c r="A13" s="16" t="n">
        <v>46283</v>
      </c>
      <c r="B13" s="14" t="s">
        <v>134</v>
      </c>
      <c r="C13" s="32" t="s">
        <v>135</v>
      </c>
      <c r="D13" s="7" t="s">
        <v>131</v>
      </c>
      <c r="E13" s="33" t="n">
        <v>48000</v>
      </c>
      <c r="F13" s="29" t="str">
        <f aca="false">IFERROR(INDEX(Tipos!$B$5:$B$12,MATCH($D13,Tipos!$A$5:$A$12,0)),"")</f>
        <v>Libros</v>
      </c>
      <c r="G13" s="29" t="n">
        <f aca="false">IFERROR(INDEX(Tipos!$C$5:$C$12,MATCH($D13,Tipos!$A$5:$A$12,0)),"")</f>
        <v>-1</v>
      </c>
      <c r="H13" s="34" t="n">
        <f aca="false">IF(OR($D13="",$E13=""),"",$G13*$E13)</f>
        <v>-48000</v>
      </c>
      <c r="I13" s="29" t="n">
        <f aca="false">IF($F13="Libros",COUNTIF($F$6:$F13,"Libros"),"")</f>
        <v>5</v>
      </c>
    </row>
    <row r="14" customFormat="false" ht="15" hidden="false" customHeight="false" outlineLevel="0" collapsed="false">
      <c r="A14" s="16" t="n">
        <v>46291</v>
      </c>
      <c r="B14" s="14" t="s">
        <v>136</v>
      </c>
      <c r="C14" s="32" t="s">
        <v>137</v>
      </c>
      <c r="D14" s="7" t="s">
        <v>131</v>
      </c>
      <c r="E14" s="33" t="n">
        <v>996000</v>
      </c>
      <c r="F14" s="29" t="str">
        <f aca="false">IFERROR(INDEX(Tipos!$B$5:$B$12,MATCH($D14,Tipos!$A$5:$A$12,0)),"")</f>
        <v>Libros</v>
      </c>
      <c r="G14" s="29" t="n">
        <f aca="false">IFERROR(INDEX(Tipos!$C$5:$C$12,MATCH($D14,Tipos!$A$5:$A$12,0)),"")</f>
        <v>-1</v>
      </c>
      <c r="H14" s="34" t="n">
        <f aca="false">IF(OR($D14="",$E14=""),"",$G14*$E14)</f>
        <v>-996000</v>
      </c>
      <c r="I14" s="29" t="n">
        <f aca="false">IF($F14="Libros",COUNTIF($F$6:$F14,"Libros"),"")</f>
        <v>6</v>
      </c>
    </row>
    <row r="15" customFormat="false" ht="15" hidden="false" customHeight="false" outlineLevel="0" collapsed="false">
      <c r="A15" s="16"/>
      <c r="B15" s="14"/>
      <c r="C15" s="32"/>
      <c r="D15" s="7"/>
      <c r="E15" s="33"/>
      <c r="F15" s="29" t="str">
        <f aca="false">IFERROR(INDEX(Tipos!$B$5:$B$12,MATCH($D15,Tipos!$A$5:$A$12,0)),"")</f>
        <v/>
      </c>
      <c r="G15" s="29" t="str">
        <f aca="false">IFERROR(INDEX(Tipos!$C$5:$C$12,MATCH($D15,Tipos!$A$5:$A$12,0)),"")</f>
        <v/>
      </c>
      <c r="H15" s="34" t="str">
        <f aca="false">IF(OR($D15="",$E15=""),"",$G15*$E15)</f>
        <v/>
      </c>
      <c r="I15" s="29" t="str">
        <f aca="false">IF($F15="Libros",COUNTIF($F$6:$F15,"Libros"),"")</f>
        <v/>
      </c>
    </row>
    <row r="16" customFormat="false" ht="15" hidden="false" customHeight="false" outlineLevel="0" collapsed="false">
      <c r="A16" s="16"/>
      <c r="B16" s="14"/>
      <c r="C16" s="32"/>
      <c r="D16" s="7"/>
      <c r="E16" s="33"/>
      <c r="F16" s="29" t="str">
        <f aca="false">IFERROR(INDEX(Tipos!$B$5:$B$12,MATCH($D16,Tipos!$A$5:$A$12,0)),"")</f>
        <v/>
      </c>
      <c r="G16" s="29" t="str">
        <f aca="false">IFERROR(INDEX(Tipos!$C$5:$C$12,MATCH($D16,Tipos!$A$5:$A$12,0)),"")</f>
        <v/>
      </c>
      <c r="H16" s="34" t="str">
        <f aca="false">IF(OR($D16="",$E16=""),"",$G16*$E16)</f>
        <v/>
      </c>
      <c r="I16" s="29" t="str">
        <f aca="false">IF($F16="Libros",COUNTIF($F$6:$F16,"Libros"),"")</f>
        <v/>
      </c>
    </row>
    <row r="17" customFormat="false" ht="15" hidden="false" customHeight="false" outlineLevel="0" collapsed="false">
      <c r="A17" s="16"/>
      <c r="B17" s="14"/>
      <c r="C17" s="32"/>
      <c r="D17" s="7"/>
      <c r="E17" s="33"/>
      <c r="F17" s="29" t="str">
        <f aca="false">IFERROR(INDEX(Tipos!$B$5:$B$12,MATCH($D17,Tipos!$A$5:$A$12,0)),"")</f>
        <v/>
      </c>
      <c r="G17" s="29" t="str">
        <f aca="false">IFERROR(INDEX(Tipos!$C$5:$C$12,MATCH($D17,Tipos!$A$5:$A$12,0)),"")</f>
        <v/>
      </c>
      <c r="H17" s="34" t="str">
        <f aca="false">IF(OR($D17="",$E17=""),"",$G17*$E17)</f>
        <v/>
      </c>
      <c r="I17" s="29" t="str">
        <f aca="false">IF($F17="Libros",COUNTIF($F$6:$F17,"Libros"),"")</f>
        <v/>
      </c>
    </row>
    <row r="18" customFormat="false" ht="15" hidden="false" customHeight="false" outlineLevel="0" collapsed="false">
      <c r="A18" s="16"/>
      <c r="B18" s="14"/>
      <c r="C18" s="32"/>
      <c r="D18" s="7"/>
      <c r="E18" s="33"/>
      <c r="F18" s="29" t="str">
        <f aca="false">IFERROR(INDEX(Tipos!$B$5:$B$12,MATCH($D18,Tipos!$A$5:$A$12,0)),"")</f>
        <v/>
      </c>
      <c r="G18" s="29" t="str">
        <f aca="false">IFERROR(INDEX(Tipos!$C$5:$C$12,MATCH($D18,Tipos!$A$5:$A$12,0)),"")</f>
        <v/>
      </c>
      <c r="H18" s="34" t="str">
        <f aca="false">IF(OR($D18="",$E18=""),"",$G18*$E18)</f>
        <v/>
      </c>
      <c r="I18" s="29" t="str">
        <f aca="false">IF($F18="Libros",COUNTIF($F$6:$F18,"Libros"),"")</f>
        <v/>
      </c>
    </row>
    <row r="19" customFormat="false" ht="15" hidden="false" customHeight="false" outlineLevel="0" collapsed="false">
      <c r="A19" s="16"/>
      <c r="B19" s="14"/>
      <c r="C19" s="32"/>
      <c r="D19" s="7"/>
      <c r="E19" s="33"/>
      <c r="F19" s="29" t="str">
        <f aca="false">IFERROR(INDEX(Tipos!$B$5:$B$12,MATCH($D19,Tipos!$A$5:$A$12,0)),"")</f>
        <v/>
      </c>
      <c r="G19" s="29" t="str">
        <f aca="false">IFERROR(INDEX(Tipos!$C$5:$C$12,MATCH($D19,Tipos!$A$5:$A$12,0)),"")</f>
        <v/>
      </c>
      <c r="H19" s="34" t="str">
        <f aca="false">IF(OR($D19="",$E19=""),"",$G19*$E19)</f>
        <v/>
      </c>
      <c r="I19" s="29" t="str">
        <f aca="false">IF($F19="Libros",COUNTIF($F$6:$F19,"Libros"),"")</f>
        <v/>
      </c>
    </row>
    <row r="20" customFormat="false" ht="15" hidden="false" customHeight="false" outlineLevel="0" collapsed="false">
      <c r="A20" s="16"/>
      <c r="B20" s="14"/>
      <c r="C20" s="32"/>
      <c r="D20" s="7"/>
      <c r="E20" s="33"/>
      <c r="F20" s="29" t="str">
        <f aca="false">IFERROR(INDEX(Tipos!$B$5:$B$12,MATCH($D20,Tipos!$A$5:$A$12,0)),"")</f>
        <v/>
      </c>
      <c r="G20" s="29" t="str">
        <f aca="false">IFERROR(INDEX(Tipos!$C$5:$C$12,MATCH($D20,Tipos!$A$5:$A$12,0)),"")</f>
        <v/>
      </c>
      <c r="H20" s="34" t="str">
        <f aca="false">IF(OR($D20="",$E20=""),"",$G20*$E20)</f>
        <v/>
      </c>
      <c r="I20" s="29" t="str">
        <f aca="false">IF($F20="Libros",COUNTIF($F$6:$F20,"Libros"),"")</f>
        <v/>
      </c>
    </row>
    <row r="21" customFormat="false" ht="15" hidden="false" customHeight="false" outlineLevel="0" collapsed="false">
      <c r="A21" s="16"/>
      <c r="B21" s="14"/>
      <c r="C21" s="32"/>
      <c r="D21" s="7"/>
      <c r="E21" s="33"/>
      <c r="F21" s="29" t="str">
        <f aca="false">IFERROR(INDEX(Tipos!$B$5:$B$12,MATCH($D21,Tipos!$A$5:$A$12,0)),"")</f>
        <v/>
      </c>
      <c r="G21" s="29" t="str">
        <f aca="false">IFERROR(INDEX(Tipos!$C$5:$C$12,MATCH($D21,Tipos!$A$5:$A$12,0)),"")</f>
        <v/>
      </c>
      <c r="H21" s="34" t="str">
        <f aca="false">IF(OR($D21="",$E21=""),"",$G21*$E21)</f>
        <v/>
      </c>
      <c r="I21" s="29" t="str">
        <f aca="false">IF($F21="Libros",COUNTIF($F$6:$F21,"Libros"),"")</f>
        <v/>
      </c>
    </row>
    <row r="22" customFormat="false" ht="15" hidden="false" customHeight="false" outlineLevel="0" collapsed="false">
      <c r="A22" s="16"/>
      <c r="B22" s="14"/>
      <c r="C22" s="32"/>
      <c r="D22" s="7"/>
      <c r="E22" s="33"/>
      <c r="F22" s="29" t="str">
        <f aca="false">IFERROR(INDEX(Tipos!$B$5:$B$12,MATCH($D22,Tipos!$A$5:$A$12,0)),"")</f>
        <v/>
      </c>
      <c r="G22" s="29" t="str">
        <f aca="false">IFERROR(INDEX(Tipos!$C$5:$C$12,MATCH($D22,Tipos!$A$5:$A$12,0)),"")</f>
        <v/>
      </c>
      <c r="H22" s="34" t="str">
        <f aca="false">IF(OR($D22="",$E22=""),"",$G22*$E22)</f>
        <v/>
      </c>
      <c r="I22" s="29" t="str">
        <f aca="false">IF($F22="Libros",COUNTIF($F$6:$F22,"Libros"),"")</f>
        <v/>
      </c>
    </row>
    <row r="23" customFormat="false" ht="15" hidden="false" customHeight="false" outlineLevel="0" collapsed="false">
      <c r="A23" s="16"/>
      <c r="B23" s="14"/>
      <c r="C23" s="32"/>
      <c r="D23" s="7"/>
      <c r="E23" s="33"/>
      <c r="F23" s="29" t="str">
        <f aca="false">IFERROR(INDEX(Tipos!$B$5:$B$12,MATCH($D23,Tipos!$A$5:$A$12,0)),"")</f>
        <v/>
      </c>
      <c r="G23" s="29" t="str">
        <f aca="false">IFERROR(INDEX(Tipos!$C$5:$C$12,MATCH($D23,Tipos!$A$5:$A$12,0)),"")</f>
        <v/>
      </c>
      <c r="H23" s="34" t="str">
        <f aca="false">IF(OR($D23="",$E23=""),"",$G23*$E23)</f>
        <v/>
      </c>
      <c r="I23" s="29" t="str">
        <f aca="false">IF($F23="Libros",COUNTIF($F$6:$F23,"Libros"),"")</f>
        <v/>
      </c>
    </row>
    <row r="24" customFormat="false" ht="15" hidden="false" customHeight="false" outlineLevel="0" collapsed="false">
      <c r="A24" s="16"/>
      <c r="B24" s="14"/>
      <c r="C24" s="32"/>
      <c r="D24" s="7"/>
      <c r="E24" s="33"/>
      <c r="F24" s="29" t="str">
        <f aca="false">IFERROR(INDEX(Tipos!$B$5:$B$12,MATCH($D24,Tipos!$A$5:$A$12,0)),"")</f>
        <v/>
      </c>
      <c r="G24" s="29" t="str">
        <f aca="false">IFERROR(INDEX(Tipos!$C$5:$C$12,MATCH($D24,Tipos!$A$5:$A$12,0)),"")</f>
        <v/>
      </c>
      <c r="H24" s="34" t="str">
        <f aca="false">IF(OR($D24="",$E24=""),"",$G24*$E24)</f>
        <v/>
      </c>
      <c r="I24" s="29" t="str">
        <f aca="false">IF($F24="Libros",COUNTIF($F$6:$F24,"Libros"),"")</f>
        <v/>
      </c>
    </row>
    <row r="25" customFormat="false" ht="15" hidden="false" customHeight="false" outlineLevel="0" collapsed="false">
      <c r="A25" s="16"/>
      <c r="B25" s="14"/>
      <c r="C25" s="32"/>
      <c r="D25" s="7"/>
      <c r="E25" s="33"/>
      <c r="F25" s="29" t="str">
        <f aca="false">IFERROR(INDEX(Tipos!$B$5:$B$12,MATCH($D25,Tipos!$A$5:$A$12,0)),"")</f>
        <v/>
      </c>
      <c r="G25" s="29" t="str">
        <f aca="false">IFERROR(INDEX(Tipos!$C$5:$C$12,MATCH($D25,Tipos!$A$5:$A$12,0)),"")</f>
        <v/>
      </c>
      <c r="H25" s="34" t="str">
        <f aca="false">IF(OR($D25="",$E25=""),"",$G25*$E25)</f>
        <v/>
      </c>
      <c r="I25" s="29" t="str">
        <f aca="false">IF($F25="Libros",COUNTIF($F$6:$F25,"Libros"),"")</f>
        <v/>
      </c>
    </row>
    <row r="26" customFormat="false" ht="15" hidden="false" customHeight="false" outlineLevel="0" collapsed="false">
      <c r="A26" s="16"/>
      <c r="B26" s="14"/>
      <c r="C26" s="32"/>
      <c r="D26" s="7"/>
      <c r="E26" s="33"/>
      <c r="F26" s="29" t="str">
        <f aca="false">IFERROR(INDEX(Tipos!$B$5:$B$12,MATCH($D26,Tipos!$A$5:$A$12,0)),"")</f>
        <v/>
      </c>
      <c r="G26" s="29" t="str">
        <f aca="false">IFERROR(INDEX(Tipos!$C$5:$C$12,MATCH($D26,Tipos!$A$5:$A$12,0)),"")</f>
        <v/>
      </c>
      <c r="H26" s="34" t="str">
        <f aca="false">IF(OR($D26="",$E26=""),"",$G26*$E26)</f>
        <v/>
      </c>
      <c r="I26" s="29" t="str">
        <f aca="false">IF($F26="Libros",COUNTIF($F$6:$F26,"Libros"),"")</f>
        <v/>
      </c>
    </row>
    <row r="27" customFormat="false" ht="15" hidden="false" customHeight="false" outlineLevel="0" collapsed="false">
      <c r="A27" s="16"/>
      <c r="B27" s="14"/>
      <c r="C27" s="32"/>
      <c r="D27" s="7"/>
      <c r="E27" s="33"/>
      <c r="F27" s="29" t="str">
        <f aca="false">IFERROR(INDEX(Tipos!$B$5:$B$12,MATCH($D27,Tipos!$A$5:$A$12,0)),"")</f>
        <v/>
      </c>
      <c r="G27" s="29" t="str">
        <f aca="false">IFERROR(INDEX(Tipos!$C$5:$C$12,MATCH($D27,Tipos!$A$5:$A$12,0)),"")</f>
        <v/>
      </c>
      <c r="H27" s="34" t="str">
        <f aca="false">IF(OR($D27="",$E27=""),"",$G27*$E27)</f>
        <v/>
      </c>
      <c r="I27" s="29" t="str">
        <f aca="false">IF($F27="Libros",COUNTIF($F$6:$F27,"Libros"),"")</f>
        <v/>
      </c>
    </row>
    <row r="28" customFormat="false" ht="15" hidden="false" customHeight="false" outlineLevel="0" collapsed="false">
      <c r="A28" s="16"/>
      <c r="B28" s="14"/>
      <c r="C28" s="32"/>
      <c r="D28" s="7"/>
      <c r="E28" s="33"/>
      <c r="F28" s="29" t="str">
        <f aca="false">IFERROR(INDEX(Tipos!$B$5:$B$12,MATCH($D28,Tipos!$A$5:$A$12,0)),"")</f>
        <v/>
      </c>
      <c r="G28" s="29" t="str">
        <f aca="false">IFERROR(INDEX(Tipos!$C$5:$C$12,MATCH($D28,Tipos!$A$5:$A$12,0)),"")</f>
        <v/>
      </c>
      <c r="H28" s="34" t="str">
        <f aca="false">IF(OR($D28="",$E28=""),"",$G28*$E28)</f>
        <v/>
      </c>
      <c r="I28" s="29" t="str">
        <f aca="false">IF($F28="Libros",COUNTIF($F$6:$F28,"Libros"),"")</f>
        <v/>
      </c>
    </row>
    <row r="29" customFormat="false" ht="15" hidden="false" customHeight="false" outlineLevel="0" collapsed="false">
      <c r="A29" s="16"/>
      <c r="B29" s="14"/>
      <c r="C29" s="32"/>
      <c r="D29" s="7"/>
      <c r="E29" s="33"/>
      <c r="F29" s="29" t="str">
        <f aca="false">IFERROR(INDEX(Tipos!$B$5:$B$12,MATCH($D29,Tipos!$A$5:$A$12,0)),"")</f>
        <v/>
      </c>
      <c r="G29" s="29" t="str">
        <f aca="false">IFERROR(INDEX(Tipos!$C$5:$C$12,MATCH($D29,Tipos!$A$5:$A$12,0)),"")</f>
        <v/>
      </c>
      <c r="H29" s="34" t="str">
        <f aca="false">IF(OR($D29="",$E29=""),"",$G29*$E29)</f>
        <v/>
      </c>
      <c r="I29" s="29" t="str">
        <f aca="false">IF($F29="Libros",COUNTIF($F$6:$F29,"Libros"),"")</f>
        <v/>
      </c>
    </row>
    <row r="30" customFormat="false" ht="15" hidden="false" customHeight="false" outlineLevel="0" collapsed="false">
      <c r="A30" s="16"/>
      <c r="B30" s="14"/>
      <c r="C30" s="32"/>
      <c r="D30" s="7"/>
      <c r="E30" s="33"/>
      <c r="F30" s="29" t="str">
        <f aca="false">IFERROR(INDEX(Tipos!$B$5:$B$12,MATCH($D30,Tipos!$A$5:$A$12,0)),"")</f>
        <v/>
      </c>
      <c r="G30" s="29" t="str">
        <f aca="false">IFERROR(INDEX(Tipos!$C$5:$C$12,MATCH($D30,Tipos!$A$5:$A$12,0)),"")</f>
        <v/>
      </c>
      <c r="H30" s="34" t="str">
        <f aca="false">IF(OR($D30="",$E30=""),"",$G30*$E30)</f>
        <v/>
      </c>
      <c r="I30" s="29" t="str">
        <f aca="false">IF($F30="Libros",COUNTIF($F$6:$F30,"Libros"),"")</f>
        <v/>
      </c>
    </row>
    <row r="31" customFormat="false" ht="15" hidden="false" customHeight="false" outlineLevel="0" collapsed="false">
      <c r="A31" s="16"/>
      <c r="B31" s="14"/>
      <c r="C31" s="32"/>
      <c r="D31" s="7"/>
      <c r="E31" s="33"/>
      <c r="F31" s="29" t="str">
        <f aca="false">IFERROR(INDEX(Tipos!$B$5:$B$12,MATCH($D31,Tipos!$A$5:$A$12,0)),"")</f>
        <v/>
      </c>
      <c r="G31" s="29" t="str">
        <f aca="false">IFERROR(INDEX(Tipos!$C$5:$C$12,MATCH($D31,Tipos!$A$5:$A$12,0)),"")</f>
        <v/>
      </c>
      <c r="H31" s="34" t="str">
        <f aca="false">IF(OR($D31="",$E31=""),"",$G31*$E31)</f>
        <v/>
      </c>
      <c r="I31" s="29" t="str">
        <f aca="false">IF($F31="Libros",COUNTIF($F$6:$F31,"Libros"),"")</f>
        <v/>
      </c>
    </row>
    <row r="32" customFormat="false" ht="15" hidden="false" customHeight="false" outlineLevel="0" collapsed="false">
      <c r="A32" s="16"/>
      <c r="B32" s="14"/>
      <c r="C32" s="32"/>
      <c r="D32" s="7"/>
      <c r="E32" s="33"/>
      <c r="F32" s="29" t="str">
        <f aca="false">IFERROR(INDEX(Tipos!$B$5:$B$12,MATCH($D32,Tipos!$A$5:$A$12,0)),"")</f>
        <v/>
      </c>
      <c r="G32" s="29" t="str">
        <f aca="false">IFERROR(INDEX(Tipos!$C$5:$C$12,MATCH($D32,Tipos!$A$5:$A$12,0)),"")</f>
        <v/>
      </c>
      <c r="H32" s="34" t="str">
        <f aca="false">IF(OR($D32="",$E32=""),"",$G32*$E32)</f>
        <v/>
      </c>
      <c r="I32" s="29" t="str">
        <f aca="false">IF($F32="Libros",COUNTIF($F$6:$F32,"Libros"),"")</f>
        <v/>
      </c>
    </row>
    <row r="33" customFormat="false" ht="15" hidden="false" customHeight="false" outlineLevel="0" collapsed="false">
      <c r="A33" s="16"/>
      <c r="B33" s="14"/>
      <c r="C33" s="32"/>
      <c r="D33" s="7"/>
      <c r="E33" s="33"/>
      <c r="F33" s="29" t="str">
        <f aca="false">IFERROR(INDEX(Tipos!$B$5:$B$12,MATCH($D33,Tipos!$A$5:$A$12,0)),"")</f>
        <v/>
      </c>
      <c r="G33" s="29" t="str">
        <f aca="false">IFERROR(INDEX(Tipos!$C$5:$C$12,MATCH($D33,Tipos!$A$5:$A$12,0)),"")</f>
        <v/>
      </c>
      <c r="H33" s="34" t="str">
        <f aca="false">IF(OR($D33="",$E33=""),"",$G33*$E33)</f>
        <v/>
      </c>
      <c r="I33" s="29" t="str">
        <f aca="false">IF($F33="Libros",COUNTIF($F$6:$F33,"Libros"),"")</f>
        <v/>
      </c>
    </row>
    <row r="34" customFormat="false" ht="15" hidden="false" customHeight="false" outlineLevel="0" collapsed="false">
      <c r="A34" s="16"/>
      <c r="B34" s="14"/>
      <c r="C34" s="32"/>
      <c r="D34" s="7"/>
      <c r="E34" s="33"/>
      <c r="F34" s="29" t="str">
        <f aca="false">IFERROR(INDEX(Tipos!$B$5:$B$12,MATCH($D34,Tipos!$A$5:$A$12,0)),"")</f>
        <v/>
      </c>
      <c r="G34" s="29" t="str">
        <f aca="false">IFERROR(INDEX(Tipos!$C$5:$C$12,MATCH($D34,Tipos!$A$5:$A$12,0)),"")</f>
        <v/>
      </c>
      <c r="H34" s="34" t="str">
        <f aca="false">IF(OR($D34="",$E34=""),"",$G34*$E34)</f>
        <v/>
      </c>
      <c r="I34" s="29" t="str">
        <f aca="false">IF($F34="Libros",COUNTIF($F$6:$F34,"Libros"),"")</f>
        <v/>
      </c>
    </row>
    <row r="35" customFormat="false" ht="15" hidden="false" customHeight="false" outlineLevel="0" collapsed="false">
      <c r="A35" s="16"/>
      <c r="B35" s="14"/>
      <c r="C35" s="32"/>
      <c r="D35" s="7"/>
      <c r="E35" s="33"/>
      <c r="F35" s="29" t="str">
        <f aca="false">IFERROR(INDEX(Tipos!$B$5:$B$12,MATCH($D35,Tipos!$A$5:$A$12,0)),"")</f>
        <v/>
      </c>
      <c r="G35" s="29" t="str">
        <f aca="false">IFERROR(INDEX(Tipos!$C$5:$C$12,MATCH($D35,Tipos!$A$5:$A$12,0)),"")</f>
        <v/>
      </c>
      <c r="H35" s="34" t="str">
        <f aca="false">IF(OR($D35="",$E35=""),"",$G35*$E35)</f>
        <v/>
      </c>
      <c r="I35" s="29" t="str">
        <f aca="false">IF($F35="Libros",COUNTIF($F$6:$F35,"Libros"),"")</f>
        <v/>
      </c>
    </row>
    <row r="36" customFormat="false" ht="15" hidden="false" customHeight="false" outlineLevel="0" collapsed="false">
      <c r="A36" s="16"/>
      <c r="B36" s="14"/>
      <c r="C36" s="32"/>
      <c r="D36" s="7"/>
      <c r="E36" s="33"/>
      <c r="F36" s="29" t="str">
        <f aca="false">IFERROR(INDEX(Tipos!$B$5:$B$12,MATCH($D36,Tipos!$A$5:$A$12,0)),"")</f>
        <v/>
      </c>
      <c r="G36" s="29" t="str">
        <f aca="false">IFERROR(INDEX(Tipos!$C$5:$C$12,MATCH($D36,Tipos!$A$5:$A$12,0)),"")</f>
        <v/>
      </c>
      <c r="H36" s="34" t="str">
        <f aca="false">IF(OR($D36="",$E36=""),"",$G36*$E36)</f>
        <v/>
      </c>
      <c r="I36" s="29" t="str">
        <f aca="false">IF($F36="Libros",COUNTIF($F$6:$F36,"Libros"),"")</f>
        <v/>
      </c>
    </row>
    <row r="37" customFormat="false" ht="15" hidden="false" customHeight="false" outlineLevel="0" collapsed="false">
      <c r="A37" s="16"/>
      <c r="B37" s="14"/>
      <c r="C37" s="32"/>
      <c r="D37" s="7"/>
      <c r="E37" s="33"/>
      <c r="F37" s="29" t="str">
        <f aca="false">IFERROR(INDEX(Tipos!$B$5:$B$12,MATCH($D37,Tipos!$A$5:$A$12,0)),"")</f>
        <v/>
      </c>
      <c r="G37" s="29" t="str">
        <f aca="false">IFERROR(INDEX(Tipos!$C$5:$C$12,MATCH($D37,Tipos!$A$5:$A$12,0)),"")</f>
        <v/>
      </c>
      <c r="H37" s="34" t="str">
        <f aca="false">IF(OR($D37="",$E37=""),"",$G37*$E37)</f>
        <v/>
      </c>
      <c r="I37" s="29" t="str">
        <f aca="false">IF($F37="Libros",COUNTIF($F$6:$F37,"Libros"),"")</f>
        <v/>
      </c>
    </row>
    <row r="38" customFormat="false" ht="15" hidden="false" customHeight="false" outlineLevel="0" collapsed="false">
      <c r="A38" s="16"/>
      <c r="B38" s="14"/>
      <c r="C38" s="32"/>
      <c r="D38" s="7"/>
      <c r="E38" s="33"/>
      <c r="F38" s="29" t="str">
        <f aca="false">IFERROR(INDEX(Tipos!$B$5:$B$12,MATCH($D38,Tipos!$A$5:$A$12,0)),"")</f>
        <v/>
      </c>
      <c r="G38" s="29" t="str">
        <f aca="false">IFERROR(INDEX(Tipos!$C$5:$C$12,MATCH($D38,Tipos!$A$5:$A$12,0)),"")</f>
        <v/>
      </c>
      <c r="H38" s="34" t="str">
        <f aca="false">IF(OR($D38="",$E38=""),"",$G38*$E38)</f>
        <v/>
      </c>
      <c r="I38" s="29" t="str">
        <f aca="false">IF($F38="Libros",COUNTIF($F$6:$F38,"Libros"),"")</f>
        <v/>
      </c>
    </row>
    <row r="39" customFormat="false" ht="15" hidden="false" customHeight="false" outlineLevel="0" collapsed="false">
      <c r="A39" s="16"/>
      <c r="B39" s="14"/>
      <c r="C39" s="32"/>
      <c r="D39" s="7"/>
      <c r="E39" s="33"/>
      <c r="F39" s="29" t="str">
        <f aca="false">IFERROR(INDEX(Tipos!$B$5:$B$12,MATCH($D39,Tipos!$A$5:$A$12,0)),"")</f>
        <v/>
      </c>
      <c r="G39" s="29" t="str">
        <f aca="false">IFERROR(INDEX(Tipos!$C$5:$C$12,MATCH($D39,Tipos!$A$5:$A$12,0)),"")</f>
        <v/>
      </c>
      <c r="H39" s="34" t="str">
        <f aca="false">IF(OR($D39="",$E39=""),"",$G39*$E39)</f>
        <v/>
      </c>
      <c r="I39" s="29" t="str">
        <f aca="false">IF($F39="Libros",COUNTIF($F$6:$F39,"Libros"),"")</f>
        <v/>
      </c>
    </row>
    <row r="40" customFormat="false" ht="15" hidden="false" customHeight="false" outlineLevel="0" collapsed="false">
      <c r="A40" s="16"/>
      <c r="B40" s="14"/>
      <c r="C40" s="32"/>
      <c r="D40" s="7"/>
      <c r="E40" s="33"/>
      <c r="F40" s="29" t="str">
        <f aca="false">IFERROR(INDEX(Tipos!$B$5:$B$12,MATCH($D40,Tipos!$A$5:$A$12,0)),"")</f>
        <v/>
      </c>
      <c r="G40" s="29" t="str">
        <f aca="false">IFERROR(INDEX(Tipos!$C$5:$C$12,MATCH($D40,Tipos!$A$5:$A$12,0)),"")</f>
        <v/>
      </c>
      <c r="H40" s="34" t="str">
        <f aca="false">IF(OR($D40="",$E40=""),"",$G40*$E40)</f>
        <v/>
      </c>
      <c r="I40" s="29" t="str">
        <f aca="false">IF($F40="Libros",COUNTIF($F$6:$F40,"Libros"),"")</f>
        <v/>
      </c>
    </row>
    <row r="41" customFormat="false" ht="15" hidden="false" customHeight="false" outlineLevel="0" collapsed="false">
      <c r="A41" s="16"/>
      <c r="B41" s="14"/>
      <c r="C41" s="32"/>
      <c r="D41" s="7"/>
      <c r="E41" s="33"/>
      <c r="F41" s="29" t="str">
        <f aca="false">IFERROR(INDEX(Tipos!$B$5:$B$12,MATCH($D41,Tipos!$A$5:$A$12,0)),"")</f>
        <v/>
      </c>
      <c r="G41" s="29" t="str">
        <f aca="false">IFERROR(INDEX(Tipos!$C$5:$C$12,MATCH($D41,Tipos!$A$5:$A$12,0)),"")</f>
        <v/>
      </c>
      <c r="H41" s="34" t="str">
        <f aca="false">IF(OR($D41="",$E41=""),"",$G41*$E41)</f>
        <v/>
      </c>
      <c r="I41" s="29" t="str">
        <f aca="false">IF($F41="Libros",COUNTIF($F$6:$F41,"Libros"),"")</f>
        <v/>
      </c>
    </row>
    <row r="42" customFormat="false" ht="15" hidden="false" customHeight="false" outlineLevel="0" collapsed="false">
      <c r="A42" s="16"/>
      <c r="B42" s="14"/>
      <c r="C42" s="32"/>
      <c r="D42" s="7"/>
      <c r="E42" s="33"/>
      <c r="F42" s="29" t="str">
        <f aca="false">IFERROR(INDEX(Tipos!$B$5:$B$12,MATCH($D42,Tipos!$A$5:$A$12,0)),"")</f>
        <v/>
      </c>
      <c r="G42" s="29" t="str">
        <f aca="false">IFERROR(INDEX(Tipos!$C$5:$C$12,MATCH($D42,Tipos!$A$5:$A$12,0)),"")</f>
        <v/>
      </c>
      <c r="H42" s="34" t="str">
        <f aca="false">IF(OR($D42="",$E42=""),"",$G42*$E42)</f>
        <v/>
      </c>
      <c r="I42" s="29" t="str">
        <f aca="false">IF($F42="Libros",COUNTIF($F$6:$F42,"Libros"),"")</f>
        <v/>
      </c>
    </row>
    <row r="43" customFormat="false" ht="15" hidden="false" customHeight="false" outlineLevel="0" collapsed="false">
      <c r="A43" s="16"/>
      <c r="B43" s="14"/>
      <c r="C43" s="32"/>
      <c r="D43" s="7"/>
      <c r="E43" s="33"/>
      <c r="F43" s="29" t="str">
        <f aca="false">IFERROR(INDEX(Tipos!$B$5:$B$12,MATCH($D43,Tipos!$A$5:$A$12,0)),"")</f>
        <v/>
      </c>
      <c r="G43" s="29" t="str">
        <f aca="false">IFERROR(INDEX(Tipos!$C$5:$C$12,MATCH($D43,Tipos!$A$5:$A$12,0)),"")</f>
        <v/>
      </c>
      <c r="H43" s="34" t="str">
        <f aca="false">IF(OR($D43="",$E43=""),"",$G43*$E43)</f>
        <v/>
      </c>
      <c r="I43" s="29" t="str">
        <f aca="false">IF($F43="Libros",COUNTIF($F$6:$F43,"Libros"),"")</f>
        <v/>
      </c>
    </row>
    <row r="44" customFormat="false" ht="15" hidden="false" customHeight="false" outlineLevel="0" collapsed="false">
      <c r="A44" s="16"/>
      <c r="B44" s="14"/>
      <c r="C44" s="32"/>
      <c r="D44" s="7"/>
      <c r="E44" s="33"/>
      <c r="F44" s="29" t="str">
        <f aca="false">IFERROR(INDEX(Tipos!$B$5:$B$12,MATCH($D44,Tipos!$A$5:$A$12,0)),"")</f>
        <v/>
      </c>
      <c r="G44" s="29" t="str">
        <f aca="false">IFERROR(INDEX(Tipos!$C$5:$C$12,MATCH($D44,Tipos!$A$5:$A$12,0)),"")</f>
        <v/>
      </c>
      <c r="H44" s="34" t="str">
        <f aca="false">IF(OR($D44="",$E44=""),"",$G44*$E44)</f>
        <v/>
      </c>
      <c r="I44" s="29" t="str">
        <f aca="false">IF($F44="Libros",COUNTIF($F$6:$F44,"Libros"),"")</f>
        <v/>
      </c>
    </row>
    <row r="45" customFormat="false" ht="15" hidden="false" customHeight="false" outlineLevel="0" collapsed="false">
      <c r="A45" s="16"/>
      <c r="B45" s="14"/>
      <c r="C45" s="32"/>
      <c r="D45" s="7"/>
      <c r="E45" s="33"/>
      <c r="F45" s="29" t="str">
        <f aca="false">IFERROR(INDEX(Tipos!$B$5:$B$12,MATCH($D45,Tipos!$A$5:$A$12,0)),"")</f>
        <v/>
      </c>
      <c r="G45" s="29" t="str">
        <f aca="false">IFERROR(INDEX(Tipos!$C$5:$C$12,MATCH($D45,Tipos!$A$5:$A$12,0)),"")</f>
        <v/>
      </c>
      <c r="H45" s="34" t="str">
        <f aca="false">IF(OR($D45="",$E45=""),"",$G45*$E45)</f>
        <v/>
      </c>
      <c r="I45" s="29" t="str">
        <f aca="false">IF($F45="Libros",COUNTIF($F$6:$F45,"Libros"),"")</f>
        <v/>
      </c>
    </row>
    <row r="46" customFormat="false" ht="15" hidden="false" customHeight="false" outlineLevel="0" collapsed="false">
      <c r="A46" s="16"/>
      <c r="B46" s="14"/>
      <c r="C46" s="32"/>
      <c r="D46" s="7"/>
      <c r="E46" s="33"/>
      <c r="F46" s="29" t="str">
        <f aca="false">IFERROR(INDEX(Tipos!$B$5:$B$12,MATCH($D46,Tipos!$A$5:$A$12,0)),"")</f>
        <v/>
      </c>
      <c r="G46" s="29" t="str">
        <f aca="false">IFERROR(INDEX(Tipos!$C$5:$C$12,MATCH($D46,Tipos!$A$5:$A$12,0)),"")</f>
        <v/>
      </c>
      <c r="H46" s="34" t="str">
        <f aca="false">IF(OR($D46="",$E46=""),"",$G46*$E46)</f>
        <v/>
      </c>
      <c r="I46" s="29" t="str">
        <f aca="false">IF($F46="Libros",COUNTIF($F$6:$F46,"Libros"),"")</f>
        <v/>
      </c>
    </row>
    <row r="47" customFormat="false" ht="15" hidden="false" customHeight="false" outlineLevel="0" collapsed="false">
      <c r="A47" s="16"/>
      <c r="B47" s="14"/>
      <c r="C47" s="32"/>
      <c r="D47" s="7"/>
      <c r="E47" s="33"/>
      <c r="F47" s="29" t="str">
        <f aca="false">IFERROR(INDEX(Tipos!$B$5:$B$12,MATCH($D47,Tipos!$A$5:$A$12,0)),"")</f>
        <v/>
      </c>
      <c r="G47" s="29" t="str">
        <f aca="false">IFERROR(INDEX(Tipos!$C$5:$C$12,MATCH($D47,Tipos!$A$5:$A$12,0)),"")</f>
        <v/>
      </c>
      <c r="H47" s="34" t="str">
        <f aca="false">IF(OR($D47="",$E47=""),"",$G47*$E47)</f>
        <v/>
      </c>
      <c r="I47" s="29" t="str">
        <f aca="false">IF($F47="Libros",COUNTIF($F$6:$F47,"Libros"),"")</f>
        <v/>
      </c>
    </row>
    <row r="48" customFormat="false" ht="15" hidden="false" customHeight="false" outlineLevel="0" collapsed="false">
      <c r="A48" s="16"/>
      <c r="B48" s="14"/>
      <c r="C48" s="32"/>
      <c r="D48" s="7"/>
      <c r="E48" s="33"/>
      <c r="F48" s="29" t="str">
        <f aca="false">IFERROR(INDEX(Tipos!$B$5:$B$12,MATCH($D48,Tipos!$A$5:$A$12,0)),"")</f>
        <v/>
      </c>
      <c r="G48" s="29" t="str">
        <f aca="false">IFERROR(INDEX(Tipos!$C$5:$C$12,MATCH($D48,Tipos!$A$5:$A$12,0)),"")</f>
        <v/>
      </c>
      <c r="H48" s="34" t="str">
        <f aca="false">IF(OR($D48="",$E48=""),"",$G48*$E48)</f>
        <v/>
      </c>
      <c r="I48" s="29" t="str">
        <f aca="false">IF($F48="Libros",COUNTIF($F$6:$F48,"Libros"),"")</f>
        <v/>
      </c>
    </row>
    <row r="49" customFormat="false" ht="15" hidden="false" customHeight="false" outlineLevel="0" collapsed="false">
      <c r="A49" s="16"/>
      <c r="B49" s="14"/>
      <c r="C49" s="32"/>
      <c r="D49" s="7"/>
      <c r="E49" s="33"/>
      <c r="F49" s="29" t="str">
        <f aca="false">IFERROR(INDEX(Tipos!$B$5:$B$12,MATCH($D49,Tipos!$A$5:$A$12,0)),"")</f>
        <v/>
      </c>
      <c r="G49" s="29" t="str">
        <f aca="false">IFERROR(INDEX(Tipos!$C$5:$C$12,MATCH($D49,Tipos!$A$5:$A$12,0)),"")</f>
        <v/>
      </c>
      <c r="H49" s="34" t="str">
        <f aca="false">IF(OR($D49="",$E49=""),"",$G49*$E49)</f>
        <v/>
      </c>
      <c r="I49" s="29" t="str">
        <f aca="false">IF($F49="Libros",COUNTIF($F$6:$F49,"Libros"),"")</f>
        <v/>
      </c>
    </row>
    <row r="50" customFormat="false" ht="15" hidden="false" customHeight="false" outlineLevel="0" collapsed="false">
      <c r="A50" s="16"/>
      <c r="B50" s="14"/>
      <c r="C50" s="32"/>
      <c r="D50" s="7"/>
      <c r="E50" s="33"/>
      <c r="F50" s="29" t="str">
        <f aca="false">IFERROR(INDEX(Tipos!$B$5:$B$12,MATCH($D50,Tipos!$A$5:$A$12,0)),"")</f>
        <v/>
      </c>
      <c r="G50" s="29" t="str">
        <f aca="false">IFERROR(INDEX(Tipos!$C$5:$C$12,MATCH($D50,Tipos!$A$5:$A$12,0)),"")</f>
        <v/>
      </c>
      <c r="H50" s="34" t="str">
        <f aca="false">IF(OR($D50="",$E50=""),"",$G50*$E50)</f>
        <v/>
      </c>
      <c r="I50" s="29" t="str">
        <f aca="false">IF($F50="Libros",COUNTIF($F$6:$F50,"Libros"),"")</f>
        <v/>
      </c>
    </row>
    <row r="51" customFormat="false" ht="15" hidden="false" customHeight="false" outlineLevel="0" collapsed="false">
      <c r="A51" s="16"/>
      <c r="B51" s="14"/>
      <c r="C51" s="32"/>
      <c r="D51" s="7"/>
      <c r="E51" s="33"/>
      <c r="F51" s="29" t="str">
        <f aca="false">IFERROR(INDEX(Tipos!$B$5:$B$12,MATCH($D51,Tipos!$A$5:$A$12,0)),"")</f>
        <v/>
      </c>
      <c r="G51" s="29" t="str">
        <f aca="false">IFERROR(INDEX(Tipos!$C$5:$C$12,MATCH($D51,Tipos!$A$5:$A$12,0)),"")</f>
        <v/>
      </c>
      <c r="H51" s="34" t="str">
        <f aca="false">IF(OR($D51="",$E51=""),"",$G51*$E51)</f>
        <v/>
      </c>
      <c r="I51" s="29" t="str">
        <f aca="false">IF($F51="Libros",COUNTIF($F$6:$F51,"Libros"),"")</f>
        <v/>
      </c>
    </row>
    <row r="52" customFormat="false" ht="15" hidden="false" customHeight="false" outlineLevel="0" collapsed="false">
      <c r="A52" s="16"/>
      <c r="B52" s="14"/>
      <c r="C52" s="32"/>
      <c r="D52" s="7"/>
      <c r="E52" s="33"/>
      <c r="F52" s="29" t="str">
        <f aca="false">IFERROR(INDEX(Tipos!$B$5:$B$12,MATCH($D52,Tipos!$A$5:$A$12,0)),"")</f>
        <v/>
      </c>
      <c r="G52" s="29" t="str">
        <f aca="false">IFERROR(INDEX(Tipos!$C$5:$C$12,MATCH($D52,Tipos!$A$5:$A$12,0)),"")</f>
        <v/>
      </c>
      <c r="H52" s="34" t="str">
        <f aca="false">IF(OR($D52="",$E52=""),"",$G52*$E52)</f>
        <v/>
      </c>
      <c r="I52" s="29" t="str">
        <f aca="false">IF($F52="Libros",COUNTIF($F$6:$F52,"Libros"),"")</f>
        <v/>
      </c>
    </row>
    <row r="53" customFormat="false" ht="15" hidden="false" customHeight="false" outlineLevel="0" collapsed="false">
      <c r="A53" s="16"/>
      <c r="B53" s="14"/>
      <c r="C53" s="32"/>
      <c r="D53" s="7"/>
      <c r="E53" s="33"/>
      <c r="F53" s="29" t="str">
        <f aca="false">IFERROR(INDEX(Tipos!$B$5:$B$12,MATCH($D53,Tipos!$A$5:$A$12,0)),"")</f>
        <v/>
      </c>
      <c r="G53" s="29" t="str">
        <f aca="false">IFERROR(INDEX(Tipos!$C$5:$C$12,MATCH($D53,Tipos!$A$5:$A$12,0)),"")</f>
        <v/>
      </c>
      <c r="H53" s="34" t="str">
        <f aca="false">IF(OR($D53="",$E53=""),"",$G53*$E53)</f>
        <v/>
      </c>
      <c r="I53" s="29" t="str">
        <f aca="false">IF($F53="Libros",COUNTIF($F$6:$F53,"Libros"),"")</f>
        <v/>
      </c>
    </row>
    <row r="54" customFormat="false" ht="15" hidden="false" customHeight="false" outlineLevel="0" collapsed="false">
      <c r="A54" s="16"/>
      <c r="B54" s="14"/>
      <c r="C54" s="32"/>
      <c r="D54" s="7"/>
      <c r="E54" s="33"/>
      <c r="F54" s="29" t="str">
        <f aca="false">IFERROR(INDEX(Tipos!$B$5:$B$12,MATCH($D54,Tipos!$A$5:$A$12,0)),"")</f>
        <v/>
      </c>
      <c r="G54" s="29" t="str">
        <f aca="false">IFERROR(INDEX(Tipos!$C$5:$C$12,MATCH($D54,Tipos!$A$5:$A$12,0)),"")</f>
        <v/>
      </c>
      <c r="H54" s="34" t="str">
        <f aca="false">IF(OR($D54="",$E54=""),"",$G54*$E54)</f>
        <v/>
      </c>
      <c r="I54" s="29" t="str">
        <f aca="false">IF($F54="Libros",COUNTIF($F$6:$F54,"Libros"),"")</f>
        <v/>
      </c>
    </row>
    <row r="55" customFormat="false" ht="15" hidden="false" customHeight="false" outlineLevel="0" collapsed="false">
      <c r="A55" s="16"/>
      <c r="B55" s="14"/>
      <c r="C55" s="32"/>
      <c r="D55" s="7"/>
      <c r="E55" s="33"/>
      <c r="F55" s="29" t="str">
        <f aca="false">IFERROR(INDEX(Tipos!$B$5:$B$12,MATCH($D55,Tipos!$A$5:$A$12,0)),"")</f>
        <v/>
      </c>
      <c r="G55" s="29" t="str">
        <f aca="false">IFERROR(INDEX(Tipos!$C$5:$C$12,MATCH($D55,Tipos!$A$5:$A$12,0)),"")</f>
        <v/>
      </c>
      <c r="H55" s="34" t="str">
        <f aca="false">IF(OR($D55="",$E55=""),"",$G55*$E55)</f>
        <v/>
      </c>
      <c r="I55" s="29" t="str">
        <f aca="false">IF($F55="Libros",COUNTIF($F$6:$F55,"Libros"),"")</f>
        <v/>
      </c>
    </row>
    <row r="56" customFormat="false" ht="15" hidden="false" customHeight="false" outlineLevel="0" collapsed="false">
      <c r="A56" s="16"/>
      <c r="B56" s="14"/>
      <c r="C56" s="32"/>
      <c r="D56" s="7"/>
      <c r="E56" s="33"/>
      <c r="F56" s="29" t="str">
        <f aca="false">IFERROR(INDEX(Tipos!$B$5:$B$12,MATCH($D56,Tipos!$A$5:$A$12,0)),"")</f>
        <v/>
      </c>
      <c r="G56" s="29" t="str">
        <f aca="false">IFERROR(INDEX(Tipos!$C$5:$C$12,MATCH($D56,Tipos!$A$5:$A$12,0)),"")</f>
        <v/>
      </c>
      <c r="H56" s="34" t="str">
        <f aca="false">IF(OR($D56="",$E56=""),"",$G56*$E56)</f>
        <v/>
      </c>
      <c r="I56" s="29" t="str">
        <f aca="false">IF($F56="Libros",COUNTIF($F$6:$F56,"Libros"),"")</f>
        <v/>
      </c>
    </row>
    <row r="57" customFormat="false" ht="15" hidden="false" customHeight="false" outlineLevel="0" collapsed="false">
      <c r="A57" s="16"/>
      <c r="B57" s="14"/>
      <c r="C57" s="32"/>
      <c r="D57" s="7"/>
      <c r="E57" s="33"/>
      <c r="F57" s="29" t="str">
        <f aca="false">IFERROR(INDEX(Tipos!$B$5:$B$12,MATCH($D57,Tipos!$A$5:$A$12,0)),"")</f>
        <v/>
      </c>
      <c r="G57" s="29" t="str">
        <f aca="false">IFERROR(INDEX(Tipos!$C$5:$C$12,MATCH($D57,Tipos!$A$5:$A$12,0)),"")</f>
        <v/>
      </c>
      <c r="H57" s="34" t="str">
        <f aca="false">IF(OR($D57="",$E57=""),"",$G57*$E57)</f>
        <v/>
      </c>
      <c r="I57" s="29" t="str">
        <f aca="false">IF($F57="Libros",COUNTIF($F$6:$F57,"Libros"),"")</f>
        <v/>
      </c>
    </row>
    <row r="58" customFormat="false" ht="15" hidden="false" customHeight="false" outlineLevel="0" collapsed="false">
      <c r="A58" s="16"/>
      <c r="B58" s="14"/>
      <c r="C58" s="32"/>
      <c r="D58" s="7"/>
      <c r="E58" s="33"/>
      <c r="F58" s="29" t="str">
        <f aca="false">IFERROR(INDEX(Tipos!$B$5:$B$12,MATCH($D58,Tipos!$A$5:$A$12,0)),"")</f>
        <v/>
      </c>
      <c r="G58" s="29" t="str">
        <f aca="false">IFERROR(INDEX(Tipos!$C$5:$C$12,MATCH($D58,Tipos!$A$5:$A$12,0)),"")</f>
        <v/>
      </c>
      <c r="H58" s="34" t="str">
        <f aca="false">IF(OR($D58="",$E58=""),"",$G58*$E58)</f>
        <v/>
      </c>
      <c r="I58" s="29" t="str">
        <f aca="false">IF($F58="Libros",COUNTIF($F$6:$F58,"Libros"),"")</f>
        <v/>
      </c>
    </row>
    <row r="59" customFormat="false" ht="15" hidden="false" customHeight="false" outlineLevel="0" collapsed="false">
      <c r="A59" s="16"/>
      <c r="B59" s="14"/>
      <c r="C59" s="32"/>
      <c r="D59" s="7"/>
      <c r="E59" s="33"/>
      <c r="F59" s="29" t="str">
        <f aca="false">IFERROR(INDEX(Tipos!$B$5:$B$12,MATCH($D59,Tipos!$A$5:$A$12,0)),"")</f>
        <v/>
      </c>
      <c r="G59" s="29" t="str">
        <f aca="false">IFERROR(INDEX(Tipos!$C$5:$C$12,MATCH($D59,Tipos!$A$5:$A$12,0)),"")</f>
        <v/>
      </c>
      <c r="H59" s="34" t="str">
        <f aca="false">IF(OR($D59="",$E59=""),"",$G59*$E59)</f>
        <v/>
      </c>
      <c r="I59" s="29" t="str">
        <f aca="false">IF($F59="Libros",COUNTIF($F$6:$F59,"Libros"),"")</f>
        <v/>
      </c>
    </row>
    <row r="60" customFormat="false" ht="15" hidden="false" customHeight="false" outlineLevel="0" collapsed="false">
      <c r="A60" s="16"/>
      <c r="B60" s="14"/>
      <c r="C60" s="32"/>
      <c r="D60" s="7"/>
      <c r="E60" s="33"/>
      <c r="F60" s="29" t="str">
        <f aca="false">IFERROR(INDEX(Tipos!$B$5:$B$12,MATCH($D60,Tipos!$A$5:$A$12,0)),"")</f>
        <v/>
      </c>
      <c r="G60" s="29" t="str">
        <f aca="false">IFERROR(INDEX(Tipos!$C$5:$C$12,MATCH($D60,Tipos!$A$5:$A$12,0)),"")</f>
        <v/>
      </c>
      <c r="H60" s="34" t="str">
        <f aca="false">IF(OR($D60="",$E60=""),"",$G60*$E60)</f>
        <v/>
      </c>
      <c r="I60" s="29" t="str">
        <f aca="false">IF($F60="Libros",COUNTIF($F$6:$F60,"Libros"),"")</f>
        <v/>
      </c>
    </row>
    <row r="61" customFormat="false" ht="15" hidden="false" customHeight="false" outlineLevel="0" collapsed="false">
      <c r="A61" s="16"/>
      <c r="B61" s="14"/>
      <c r="C61" s="32"/>
      <c r="D61" s="7"/>
      <c r="E61" s="33"/>
      <c r="F61" s="29" t="str">
        <f aca="false">IFERROR(INDEX(Tipos!$B$5:$B$12,MATCH($D61,Tipos!$A$5:$A$12,0)),"")</f>
        <v/>
      </c>
      <c r="G61" s="29" t="str">
        <f aca="false">IFERROR(INDEX(Tipos!$C$5:$C$12,MATCH($D61,Tipos!$A$5:$A$12,0)),"")</f>
        <v/>
      </c>
      <c r="H61" s="34" t="str">
        <f aca="false">IF(OR($D61="",$E61=""),"",$G61*$E61)</f>
        <v/>
      </c>
      <c r="I61" s="29" t="str">
        <f aca="false">IF($F61="Libros",COUNTIF($F$6:$F61,"Libros"),"")</f>
        <v/>
      </c>
    </row>
    <row r="62" customFormat="false" ht="15" hidden="false" customHeight="false" outlineLevel="0" collapsed="false">
      <c r="A62" s="16"/>
      <c r="B62" s="14"/>
      <c r="C62" s="32"/>
      <c r="D62" s="7"/>
      <c r="E62" s="33"/>
      <c r="F62" s="29" t="str">
        <f aca="false">IFERROR(INDEX(Tipos!$B$5:$B$12,MATCH($D62,Tipos!$A$5:$A$12,0)),"")</f>
        <v/>
      </c>
      <c r="G62" s="29" t="str">
        <f aca="false">IFERROR(INDEX(Tipos!$C$5:$C$12,MATCH($D62,Tipos!$A$5:$A$12,0)),"")</f>
        <v/>
      </c>
      <c r="H62" s="34" t="str">
        <f aca="false">IF(OR($D62="",$E62=""),"",$G62*$E62)</f>
        <v/>
      </c>
      <c r="I62" s="29" t="str">
        <f aca="false">IF($F62="Libros",COUNTIF($F$6:$F62,"Libros"),"")</f>
        <v/>
      </c>
    </row>
    <row r="63" customFormat="false" ht="15" hidden="false" customHeight="false" outlineLevel="0" collapsed="false">
      <c r="A63" s="16"/>
      <c r="B63" s="14"/>
      <c r="C63" s="32"/>
      <c r="D63" s="7"/>
      <c r="E63" s="33"/>
      <c r="F63" s="29" t="str">
        <f aca="false">IFERROR(INDEX(Tipos!$B$5:$B$12,MATCH($D63,Tipos!$A$5:$A$12,0)),"")</f>
        <v/>
      </c>
      <c r="G63" s="29" t="str">
        <f aca="false">IFERROR(INDEX(Tipos!$C$5:$C$12,MATCH($D63,Tipos!$A$5:$A$12,0)),"")</f>
        <v/>
      </c>
      <c r="H63" s="34" t="str">
        <f aca="false">IF(OR($D63="",$E63=""),"",$G63*$E63)</f>
        <v/>
      </c>
      <c r="I63" s="29" t="str">
        <f aca="false">IF($F63="Libros",COUNTIF($F$6:$F63,"Libros"),"")</f>
        <v/>
      </c>
    </row>
    <row r="64" customFormat="false" ht="15" hidden="false" customHeight="false" outlineLevel="0" collapsed="false">
      <c r="A64" s="16"/>
      <c r="B64" s="14"/>
      <c r="C64" s="32"/>
      <c r="D64" s="7"/>
      <c r="E64" s="33"/>
      <c r="F64" s="29" t="str">
        <f aca="false">IFERROR(INDEX(Tipos!$B$5:$B$12,MATCH($D64,Tipos!$A$5:$A$12,0)),"")</f>
        <v/>
      </c>
      <c r="G64" s="29" t="str">
        <f aca="false">IFERROR(INDEX(Tipos!$C$5:$C$12,MATCH($D64,Tipos!$A$5:$A$12,0)),"")</f>
        <v/>
      </c>
      <c r="H64" s="34" t="str">
        <f aca="false">IF(OR($D64="",$E64=""),"",$G64*$E64)</f>
        <v/>
      </c>
      <c r="I64" s="29" t="str">
        <f aca="false">IF($F64="Libros",COUNTIF($F$6:$F64,"Libros"),"")</f>
        <v/>
      </c>
    </row>
    <row r="65" customFormat="false" ht="15" hidden="false" customHeight="false" outlineLevel="0" collapsed="false">
      <c r="A65" s="16"/>
      <c r="B65" s="14"/>
      <c r="C65" s="32"/>
      <c r="D65" s="7"/>
      <c r="E65" s="33"/>
      <c r="F65" s="29" t="str">
        <f aca="false">IFERROR(INDEX(Tipos!$B$5:$B$12,MATCH($D65,Tipos!$A$5:$A$12,0)),"")</f>
        <v/>
      </c>
      <c r="G65" s="29" t="str">
        <f aca="false">IFERROR(INDEX(Tipos!$C$5:$C$12,MATCH($D65,Tipos!$A$5:$A$12,0)),"")</f>
        <v/>
      </c>
      <c r="H65" s="34" t="str">
        <f aca="false">IF(OR($D65="",$E65=""),"",$G65*$E65)</f>
        <v/>
      </c>
      <c r="I65" s="29" t="str">
        <f aca="false">IF($F65="Libros",COUNTIF($F$6:$F65,"Libros"),"")</f>
        <v/>
      </c>
    </row>
    <row r="66" customFormat="false" ht="15" hidden="false" customHeight="false" outlineLevel="0" collapsed="false">
      <c r="A66" s="10"/>
      <c r="B66" s="10"/>
      <c r="C66" s="18" t="s">
        <v>138</v>
      </c>
      <c r="D66" s="10"/>
      <c r="E66" s="35" t="n">
        <f aca="false">SUM(E6:E65)</f>
        <v>10175400</v>
      </c>
      <c r="F66" s="10"/>
      <c r="G66" s="10"/>
      <c r="H66" s="35" t="n">
        <f aca="false">SUM(H6:H65)</f>
        <v>-1835400</v>
      </c>
      <c r="I66" s="10"/>
    </row>
    <row r="68" customFormat="false" ht="15" hidden="false" customHeight="false" outlineLevel="0" collapsed="false">
      <c r="A68" s="36" t="s">
        <v>139</v>
      </c>
    </row>
  </sheetData>
  <dataValidations count="1">
    <dataValidation allowBlank="true" errorStyle="stop" operator="between" showDropDown="false" showErrorMessage="false" showInputMessage="false" sqref="D6:D65" type="list">
      <formula1>"Consignaciones en tránsito,Cheques girados y no cobrados,Error del banco a favor de la empresa,Error del banco en contra de la empresa,Nota crédito no registrada en libros,Nota débito no registrada en libros,Error en libros a favor de la empresa,Error en "</formula1>
      <formula2>0</formula2>
    </dataValidation>
  </dataValidations>
  <printOptions headings="false" gridLines="false" gridLinesSet="true" horizontalCentered="tru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&amp;A&amp;R&amp;8 Página &amp;P de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5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5"/>
    <col collapsed="false" customWidth="true" hidden="false" outlineLevel="0" max="3" min="3" style="0" width="38"/>
    <col collapsed="false" customWidth="true" hidden="false" outlineLevel="0" max="4" min="4" style="0" width="34"/>
    <col collapsed="false" customWidth="true" hidden="false" outlineLevel="0" max="5" min="5" style="0" width="17"/>
    <col collapsed="false" customWidth="true" hidden="false" outlineLevel="0" max="6" min="6" style="0" width="10"/>
    <col collapsed="false" customWidth="true" hidden="false" outlineLevel="0" max="7" min="7" style="0" width="20"/>
  </cols>
  <sheetData>
    <row r="1" customFormat="false" ht="17.35" hidden="false" customHeight="false" outlineLevel="0" collapsed="false">
      <c r="A1" s="1" t="s">
        <v>123</v>
      </c>
    </row>
    <row r="2" customFormat="false" ht="15" hidden="false" customHeight="false" outlineLevel="0" collapsed="false">
      <c r="A2" s="2" t="s">
        <v>140</v>
      </c>
    </row>
    <row r="3" customFormat="false" ht="15" hidden="false" customHeight="false" outlineLevel="0" collapsed="false">
      <c r="A3" s="30" t="str">
        <f aca="false">Datos!$C$5</f>
        <v>INDUSTRIAS EJEMPLO S.A.S.</v>
      </c>
      <c r="E3" s="21" t="str">
        <f aca="false">"Corte: "&amp;TEXT(Datos!$C$13,"DD/MM/YYYY")</f>
        <v>Corte: 30/09/2026</v>
      </c>
    </row>
    <row r="5" customFormat="false" ht="27.75" hidden="false" customHeight="true" outlineLevel="0" collapsed="false">
      <c r="A5" s="31" t="s">
        <v>141</v>
      </c>
      <c r="B5" s="31" t="s">
        <v>142</v>
      </c>
      <c r="C5" s="31" t="s">
        <v>143</v>
      </c>
      <c r="D5" s="31" t="s">
        <v>144</v>
      </c>
      <c r="E5" s="31" t="s">
        <v>111</v>
      </c>
      <c r="F5" s="31" t="s">
        <v>145</v>
      </c>
      <c r="G5" s="31" t="s">
        <v>146</v>
      </c>
    </row>
    <row r="6" customFormat="false" ht="15" hidden="false" customHeight="false" outlineLevel="0" collapsed="false">
      <c r="A6" s="16" t="n">
        <v>46287</v>
      </c>
      <c r="B6" s="14" t="s">
        <v>147</v>
      </c>
      <c r="C6" s="7" t="s">
        <v>148</v>
      </c>
      <c r="D6" s="32" t="s">
        <v>149</v>
      </c>
      <c r="E6" s="33" t="n">
        <v>1250000</v>
      </c>
      <c r="F6" s="37" t="n">
        <f aca="false">IF($A6="","",Datos!$C$13-$A6)</f>
        <v>8</v>
      </c>
      <c r="G6" s="29" t="str">
        <f aca="false">IF($A6="","",IF($F6&gt;Datos!$C$23,"Revisar caducidad","Vigente"))</f>
        <v>Vigente</v>
      </c>
    </row>
    <row r="7" customFormat="false" ht="15" hidden="false" customHeight="false" outlineLevel="0" collapsed="false">
      <c r="A7" s="16" t="n">
        <v>46290</v>
      </c>
      <c r="B7" s="14" t="s">
        <v>150</v>
      </c>
      <c r="C7" s="7" t="s">
        <v>151</v>
      </c>
      <c r="D7" s="32" t="s">
        <v>152</v>
      </c>
      <c r="E7" s="33" t="n">
        <v>980000</v>
      </c>
      <c r="F7" s="37" t="n">
        <f aca="false">IF($A7="","",Datos!$C$13-$A7)</f>
        <v>5</v>
      </c>
      <c r="G7" s="29" t="str">
        <f aca="false">IF($A7="","",IF($F7&gt;Datos!$C$23,"Revisar caducidad","Vigente"))</f>
        <v>Vigente</v>
      </c>
    </row>
    <row r="8" customFormat="false" ht="15" hidden="false" customHeight="false" outlineLevel="0" collapsed="false">
      <c r="A8" s="16" t="n">
        <v>46293</v>
      </c>
      <c r="B8" s="14" t="s">
        <v>153</v>
      </c>
      <c r="C8" s="7" t="s">
        <v>154</v>
      </c>
      <c r="D8" s="32" t="s">
        <v>155</v>
      </c>
      <c r="E8" s="33" t="n">
        <v>1670000</v>
      </c>
      <c r="F8" s="37" t="n">
        <f aca="false">IF($A8="","",Datos!$C$13-$A8)</f>
        <v>2</v>
      </c>
      <c r="G8" s="29" t="str">
        <f aca="false">IF($A8="","",IF($F8&gt;Datos!$C$23,"Revisar caducidad","Vigente"))</f>
        <v>Vigente</v>
      </c>
    </row>
    <row r="9" customFormat="false" ht="15" hidden="false" customHeight="false" outlineLevel="0" collapsed="false">
      <c r="A9" s="16" t="n">
        <v>46093</v>
      </c>
      <c r="B9" s="14" t="s">
        <v>156</v>
      </c>
      <c r="C9" s="7" t="s">
        <v>157</v>
      </c>
      <c r="D9" s="32" t="s">
        <v>158</v>
      </c>
      <c r="E9" s="33" t="n">
        <v>950000</v>
      </c>
      <c r="F9" s="37" t="n">
        <f aca="false">IF($A9="","",Datos!$C$13-$A9)</f>
        <v>202</v>
      </c>
      <c r="G9" s="29" t="str">
        <f aca="false">IF($A9="","",IF($F9&gt;Datos!$C$23,"Revisar caducidad","Vigente"))</f>
        <v>Revisar caducidad</v>
      </c>
    </row>
    <row r="10" customFormat="false" ht="15" hidden="false" customHeight="false" outlineLevel="0" collapsed="false">
      <c r="A10" s="16"/>
      <c r="B10" s="14"/>
      <c r="C10" s="7"/>
      <c r="D10" s="32"/>
      <c r="E10" s="33"/>
      <c r="F10" s="37" t="str">
        <f aca="false">IF($A10="","",Datos!$C$13-$A10)</f>
        <v/>
      </c>
      <c r="G10" s="29" t="str">
        <f aca="false">IF($A10="","",IF($F10&gt;Datos!$C$23,"Revisar caducidad","Vigente"))</f>
        <v/>
      </c>
    </row>
    <row r="11" customFormat="false" ht="15" hidden="false" customHeight="false" outlineLevel="0" collapsed="false">
      <c r="A11" s="16"/>
      <c r="B11" s="14"/>
      <c r="C11" s="7"/>
      <c r="D11" s="32"/>
      <c r="E11" s="33"/>
      <c r="F11" s="37" t="str">
        <f aca="false">IF($A11="","",Datos!$C$13-$A11)</f>
        <v/>
      </c>
      <c r="G11" s="29" t="str">
        <f aca="false">IF($A11="","",IF($F11&gt;Datos!$C$23,"Revisar caducidad","Vigente"))</f>
        <v/>
      </c>
    </row>
    <row r="12" customFormat="false" ht="15" hidden="false" customHeight="false" outlineLevel="0" collapsed="false">
      <c r="A12" s="16"/>
      <c r="B12" s="14"/>
      <c r="C12" s="7"/>
      <c r="D12" s="32"/>
      <c r="E12" s="33"/>
      <c r="F12" s="37" t="str">
        <f aca="false">IF($A12="","",Datos!$C$13-$A12)</f>
        <v/>
      </c>
      <c r="G12" s="29" t="str">
        <f aca="false">IF($A12="","",IF($F12&gt;Datos!$C$23,"Revisar caducidad","Vigente"))</f>
        <v/>
      </c>
    </row>
    <row r="13" customFormat="false" ht="15" hidden="false" customHeight="false" outlineLevel="0" collapsed="false">
      <c r="A13" s="16"/>
      <c r="B13" s="14"/>
      <c r="C13" s="7"/>
      <c r="D13" s="32"/>
      <c r="E13" s="33"/>
      <c r="F13" s="37" t="str">
        <f aca="false">IF($A13="","",Datos!$C$13-$A13)</f>
        <v/>
      </c>
      <c r="G13" s="29" t="str">
        <f aca="false">IF($A13="","",IF($F13&gt;Datos!$C$23,"Revisar caducidad","Vigente"))</f>
        <v/>
      </c>
    </row>
    <row r="14" customFormat="false" ht="15" hidden="false" customHeight="false" outlineLevel="0" collapsed="false">
      <c r="A14" s="16"/>
      <c r="B14" s="14"/>
      <c r="C14" s="7"/>
      <c r="D14" s="32"/>
      <c r="E14" s="33"/>
      <c r="F14" s="37" t="str">
        <f aca="false">IF($A14="","",Datos!$C$13-$A14)</f>
        <v/>
      </c>
      <c r="G14" s="29" t="str">
        <f aca="false">IF($A14="","",IF($F14&gt;Datos!$C$23,"Revisar caducidad","Vigente"))</f>
        <v/>
      </c>
    </row>
    <row r="15" customFormat="false" ht="15" hidden="false" customHeight="false" outlineLevel="0" collapsed="false">
      <c r="A15" s="16"/>
      <c r="B15" s="14"/>
      <c r="C15" s="7"/>
      <c r="D15" s="32"/>
      <c r="E15" s="33"/>
      <c r="F15" s="37" t="str">
        <f aca="false">IF($A15="","",Datos!$C$13-$A15)</f>
        <v/>
      </c>
      <c r="G15" s="29" t="str">
        <f aca="false">IF($A15="","",IF($F15&gt;Datos!$C$23,"Revisar caducidad","Vigente"))</f>
        <v/>
      </c>
    </row>
    <row r="16" customFormat="false" ht="15" hidden="false" customHeight="false" outlineLevel="0" collapsed="false">
      <c r="A16" s="16"/>
      <c r="B16" s="14"/>
      <c r="C16" s="7"/>
      <c r="D16" s="32"/>
      <c r="E16" s="33"/>
      <c r="F16" s="37" t="str">
        <f aca="false">IF($A16="","",Datos!$C$13-$A16)</f>
        <v/>
      </c>
      <c r="G16" s="29" t="str">
        <f aca="false">IF($A16="","",IF($F16&gt;Datos!$C$23,"Revisar caducidad","Vigente"))</f>
        <v/>
      </c>
    </row>
    <row r="17" customFormat="false" ht="15" hidden="false" customHeight="false" outlineLevel="0" collapsed="false">
      <c r="A17" s="16"/>
      <c r="B17" s="14"/>
      <c r="C17" s="7"/>
      <c r="D17" s="32"/>
      <c r="E17" s="33"/>
      <c r="F17" s="37" t="str">
        <f aca="false">IF($A17="","",Datos!$C$13-$A17)</f>
        <v/>
      </c>
      <c r="G17" s="29" t="str">
        <f aca="false">IF($A17="","",IF($F17&gt;Datos!$C$23,"Revisar caducidad","Vigente"))</f>
        <v/>
      </c>
    </row>
    <row r="18" customFormat="false" ht="15" hidden="false" customHeight="false" outlineLevel="0" collapsed="false">
      <c r="A18" s="16"/>
      <c r="B18" s="14"/>
      <c r="C18" s="7"/>
      <c r="D18" s="32"/>
      <c r="E18" s="33"/>
      <c r="F18" s="37" t="str">
        <f aca="false">IF($A18="","",Datos!$C$13-$A18)</f>
        <v/>
      </c>
      <c r="G18" s="29" t="str">
        <f aca="false">IF($A18="","",IF($F18&gt;Datos!$C$23,"Revisar caducidad","Vigente"))</f>
        <v/>
      </c>
    </row>
    <row r="19" customFormat="false" ht="15" hidden="false" customHeight="false" outlineLevel="0" collapsed="false">
      <c r="A19" s="16"/>
      <c r="B19" s="14"/>
      <c r="C19" s="7"/>
      <c r="D19" s="32"/>
      <c r="E19" s="33"/>
      <c r="F19" s="37" t="str">
        <f aca="false">IF($A19="","",Datos!$C$13-$A19)</f>
        <v/>
      </c>
      <c r="G19" s="29" t="str">
        <f aca="false">IF($A19="","",IF($F19&gt;Datos!$C$23,"Revisar caducidad","Vigente"))</f>
        <v/>
      </c>
    </row>
    <row r="20" customFormat="false" ht="15" hidden="false" customHeight="false" outlineLevel="0" collapsed="false">
      <c r="A20" s="16"/>
      <c r="B20" s="14"/>
      <c r="C20" s="7"/>
      <c r="D20" s="32"/>
      <c r="E20" s="33"/>
      <c r="F20" s="37" t="str">
        <f aca="false">IF($A20="","",Datos!$C$13-$A20)</f>
        <v/>
      </c>
      <c r="G20" s="29" t="str">
        <f aca="false">IF($A20="","",IF($F20&gt;Datos!$C$23,"Revisar caducidad","Vigente"))</f>
        <v/>
      </c>
    </row>
    <row r="21" customFormat="false" ht="15" hidden="false" customHeight="false" outlineLevel="0" collapsed="false">
      <c r="A21" s="16"/>
      <c r="B21" s="14"/>
      <c r="C21" s="7"/>
      <c r="D21" s="32"/>
      <c r="E21" s="33"/>
      <c r="F21" s="37" t="str">
        <f aca="false">IF($A21="","",Datos!$C$13-$A21)</f>
        <v/>
      </c>
      <c r="G21" s="29" t="str">
        <f aca="false">IF($A21="","",IF($F21&gt;Datos!$C$23,"Revisar caducidad","Vigente"))</f>
        <v/>
      </c>
    </row>
    <row r="22" customFormat="false" ht="15" hidden="false" customHeight="false" outlineLevel="0" collapsed="false">
      <c r="A22" s="16"/>
      <c r="B22" s="14"/>
      <c r="C22" s="7"/>
      <c r="D22" s="32"/>
      <c r="E22" s="33"/>
      <c r="F22" s="37" t="str">
        <f aca="false">IF($A22="","",Datos!$C$13-$A22)</f>
        <v/>
      </c>
      <c r="G22" s="29" t="str">
        <f aca="false">IF($A22="","",IF($F22&gt;Datos!$C$23,"Revisar caducidad","Vigente"))</f>
        <v/>
      </c>
    </row>
    <row r="23" customFormat="false" ht="15" hidden="false" customHeight="false" outlineLevel="0" collapsed="false">
      <c r="A23" s="16"/>
      <c r="B23" s="14"/>
      <c r="C23" s="7"/>
      <c r="D23" s="32"/>
      <c r="E23" s="33"/>
      <c r="F23" s="37" t="str">
        <f aca="false">IF($A23="","",Datos!$C$13-$A23)</f>
        <v/>
      </c>
      <c r="G23" s="29" t="str">
        <f aca="false">IF($A23="","",IF($F23&gt;Datos!$C$23,"Revisar caducidad","Vigente"))</f>
        <v/>
      </c>
    </row>
    <row r="24" customFormat="false" ht="15" hidden="false" customHeight="false" outlineLevel="0" collapsed="false">
      <c r="A24" s="16"/>
      <c r="B24" s="14"/>
      <c r="C24" s="7"/>
      <c r="D24" s="32"/>
      <c r="E24" s="33"/>
      <c r="F24" s="37" t="str">
        <f aca="false">IF($A24="","",Datos!$C$13-$A24)</f>
        <v/>
      </c>
      <c r="G24" s="29" t="str">
        <f aca="false">IF($A24="","",IF($F24&gt;Datos!$C$23,"Revisar caducidad","Vigente"))</f>
        <v/>
      </c>
    </row>
    <row r="25" customFormat="false" ht="15" hidden="false" customHeight="false" outlineLevel="0" collapsed="false">
      <c r="A25" s="16"/>
      <c r="B25" s="14"/>
      <c r="C25" s="7"/>
      <c r="D25" s="32"/>
      <c r="E25" s="33"/>
      <c r="F25" s="37" t="str">
        <f aca="false">IF($A25="","",Datos!$C$13-$A25)</f>
        <v/>
      </c>
      <c r="G25" s="29" t="str">
        <f aca="false">IF($A25="","",IF($F25&gt;Datos!$C$23,"Revisar caducidad","Vigente"))</f>
        <v/>
      </c>
    </row>
    <row r="26" customFormat="false" ht="15" hidden="false" customHeight="false" outlineLevel="0" collapsed="false">
      <c r="A26" s="16"/>
      <c r="B26" s="14"/>
      <c r="C26" s="7"/>
      <c r="D26" s="32"/>
      <c r="E26" s="33"/>
      <c r="F26" s="37" t="str">
        <f aca="false">IF($A26="","",Datos!$C$13-$A26)</f>
        <v/>
      </c>
      <c r="G26" s="29" t="str">
        <f aca="false">IF($A26="","",IF($F26&gt;Datos!$C$23,"Revisar caducidad","Vigente"))</f>
        <v/>
      </c>
    </row>
    <row r="27" customFormat="false" ht="15" hidden="false" customHeight="false" outlineLevel="0" collapsed="false">
      <c r="A27" s="16"/>
      <c r="B27" s="14"/>
      <c r="C27" s="7"/>
      <c r="D27" s="32"/>
      <c r="E27" s="33"/>
      <c r="F27" s="37" t="str">
        <f aca="false">IF($A27="","",Datos!$C$13-$A27)</f>
        <v/>
      </c>
      <c r="G27" s="29" t="str">
        <f aca="false">IF($A27="","",IF($F27&gt;Datos!$C$23,"Revisar caducidad","Vigente"))</f>
        <v/>
      </c>
    </row>
    <row r="28" customFormat="false" ht="15" hidden="false" customHeight="false" outlineLevel="0" collapsed="false">
      <c r="A28" s="16"/>
      <c r="B28" s="14"/>
      <c r="C28" s="7"/>
      <c r="D28" s="32"/>
      <c r="E28" s="33"/>
      <c r="F28" s="37" t="str">
        <f aca="false">IF($A28="","",Datos!$C$13-$A28)</f>
        <v/>
      </c>
      <c r="G28" s="29" t="str">
        <f aca="false">IF($A28="","",IF($F28&gt;Datos!$C$23,"Revisar caducidad","Vigente"))</f>
        <v/>
      </c>
    </row>
    <row r="29" customFormat="false" ht="15" hidden="false" customHeight="false" outlineLevel="0" collapsed="false">
      <c r="A29" s="16"/>
      <c r="B29" s="14"/>
      <c r="C29" s="7"/>
      <c r="D29" s="32"/>
      <c r="E29" s="33"/>
      <c r="F29" s="37" t="str">
        <f aca="false">IF($A29="","",Datos!$C$13-$A29)</f>
        <v/>
      </c>
      <c r="G29" s="29" t="str">
        <f aca="false">IF($A29="","",IF($F29&gt;Datos!$C$23,"Revisar caducidad","Vigente"))</f>
        <v/>
      </c>
    </row>
    <row r="30" customFormat="false" ht="15" hidden="false" customHeight="false" outlineLevel="0" collapsed="false">
      <c r="A30" s="16"/>
      <c r="B30" s="14"/>
      <c r="C30" s="7"/>
      <c r="D30" s="32"/>
      <c r="E30" s="33"/>
      <c r="F30" s="37" t="str">
        <f aca="false">IF($A30="","",Datos!$C$13-$A30)</f>
        <v/>
      </c>
      <c r="G30" s="29" t="str">
        <f aca="false">IF($A30="","",IF($F30&gt;Datos!$C$23,"Revisar caducidad","Vigente"))</f>
        <v/>
      </c>
    </row>
    <row r="31" customFormat="false" ht="15" hidden="false" customHeight="false" outlineLevel="0" collapsed="false">
      <c r="A31" s="16"/>
      <c r="B31" s="14"/>
      <c r="C31" s="7"/>
      <c r="D31" s="32"/>
      <c r="E31" s="33"/>
      <c r="F31" s="37" t="str">
        <f aca="false">IF($A31="","",Datos!$C$13-$A31)</f>
        <v/>
      </c>
      <c r="G31" s="29" t="str">
        <f aca="false">IF($A31="","",IF($F31&gt;Datos!$C$23,"Revisar caducidad","Vigente"))</f>
        <v/>
      </c>
    </row>
    <row r="32" customFormat="false" ht="15" hidden="false" customHeight="false" outlineLevel="0" collapsed="false">
      <c r="A32" s="16"/>
      <c r="B32" s="14"/>
      <c r="C32" s="7"/>
      <c r="D32" s="32"/>
      <c r="E32" s="33"/>
      <c r="F32" s="37" t="str">
        <f aca="false">IF($A32="","",Datos!$C$13-$A32)</f>
        <v/>
      </c>
      <c r="G32" s="29" t="str">
        <f aca="false">IF($A32="","",IF($F32&gt;Datos!$C$23,"Revisar caducidad","Vigente"))</f>
        <v/>
      </c>
    </row>
    <row r="33" customFormat="false" ht="15" hidden="false" customHeight="false" outlineLevel="0" collapsed="false">
      <c r="A33" s="16"/>
      <c r="B33" s="14"/>
      <c r="C33" s="7"/>
      <c r="D33" s="32"/>
      <c r="E33" s="33"/>
      <c r="F33" s="37" t="str">
        <f aca="false">IF($A33="","",Datos!$C$13-$A33)</f>
        <v/>
      </c>
      <c r="G33" s="29" t="str">
        <f aca="false">IF($A33="","",IF($F33&gt;Datos!$C$23,"Revisar caducidad","Vigente"))</f>
        <v/>
      </c>
    </row>
    <row r="34" customFormat="false" ht="15" hidden="false" customHeight="false" outlineLevel="0" collapsed="false">
      <c r="A34" s="16"/>
      <c r="B34" s="14"/>
      <c r="C34" s="7"/>
      <c r="D34" s="32"/>
      <c r="E34" s="33"/>
      <c r="F34" s="37" t="str">
        <f aca="false">IF($A34="","",Datos!$C$13-$A34)</f>
        <v/>
      </c>
      <c r="G34" s="29" t="str">
        <f aca="false">IF($A34="","",IF($F34&gt;Datos!$C$23,"Revisar caducidad","Vigente"))</f>
        <v/>
      </c>
    </row>
    <row r="35" customFormat="false" ht="15" hidden="false" customHeight="false" outlineLevel="0" collapsed="false">
      <c r="A35" s="16"/>
      <c r="B35" s="14"/>
      <c r="C35" s="7"/>
      <c r="D35" s="32"/>
      <c r="E35" s="33"/>
      <c r="F35" s="37" t="str">
        <f aca="false">IF($A35="","",Datos!$C$13-$A35)</f>
        <v/>
      </c>
      <c r="G35" s="29" t="str">
        <f aca="false">IF($A35="","",IF($F35&gt;Datos!$C$23,"Revisar caducidad","Vigente"))</f>
        <v/>
      </c>
    </row>
    <row r="36" customFormat="false" ht="15" hidden="false" customHeight="false" outlineLevel="0" collapsed="false">
      <c r="A36" s="16"/>
      <c r="B36" s="14"/>
      <c r="C36" s="7"/>
      <c r="D36" s="32"/>
      <c r="E36" s="33"/>
      <c r="F36" s="37" t="str">
        <f aca="false">IF($A36="","",Datos!$C$13-$A36)</f>
        <v/>
      </c>
      <c r="G36" s="29" t="str">
        <f aca="false">IF($A36="","",IF($F36&gt;Datos!$C$23,"Revisar caducidad","Vigente"))</f>
        <v/>
      </c>
    </row>
    <row r="37" customFormat="false" ht="15" hidden="false" customHeight="false" outlineLevel="0" collapsed="false">
      <c r="A37" s="16"/>
      <c r="B37" s="14"/>
      <c r="C37" s="7"/>
      <c r="D37" s="32"/>
      <c r="E37" s="33"/>
      <c r="F37" s="37" t="str">
        <f aca="false">IF($A37="","",Datos!$C$13-$A37)</f>
        <v/>
      </c>
      <c r="G37" s="29" t="str">
        <f aca="false">IF($A37="","",IF($F37&gt;Datos!$C$23,"Revisar caducidad","Vigente"))</f>
        <v/>
      </c>
    </row>
    <row r="38" customFormat="false" ht="15" hidden="false" customHeight="false" outlineLevel="0" collapsed="false">
      <c r="A38" s="16"/>
      <c r="B38" s="14"/>
      <c r="C38" s="7"/>
      <c r="D38" s="32"/>
      <c r="E38" s="33"/>
      <c r="F38" s="37" t="str">
        <f aca="false">IF($A38="","",Datos!$C$13-$A38)</f>
        <v/>
      </c>
      <c r="G38" s="29" t="str">
        <f aca="false">IF($A38="","",IF($F38&gt;Datos!$C$23,"Revisar caducidad","Vigente"))</f>
        <v/>
      </c>
    </row>
    <row r="39" customFormat="false" ht="15" hidden="false" customHeight="false" outlineLevel="0" collapsed="false">
      <c r="A39" s="16"/>
      <c r="B39" s="14"/>
      <c r="C39" s="7"/>
      <c r="D39" s="32"/>
      <c r="E39" s="33"/>
      <c r="F39" s="37" t="str">
        <f aca="false">IF($A39="","",Datos!$C$13-$A39)</f>
        <v/>
      </c>
      <c r="G39" s="29" t="str">
        <f aca="false">IF($A39="","",IF($F39&gt;Datos!$C$23,"Revisar caducidad","Vigente"))</f>
        <v/>
      </c>
    </row>
    <row r="40" customFormat="false" ht="15" hidden="false" customHeight="false" outlineLevel="0" collapsed="false">
      <c r="A40" s="16"/>
      <c r="B40" s="14"/>
      <c r="C40" s="7"/>
      <c r="D40" s="32"/>
      <c r="E40" s="33"/>
      <c r="F40" s="37" t="str">
        <f aca="false">IF($A40="","",Datos!$C$13-$A40)</f>
        <v/>
      </c>
      <c r="G40" s="29" t="str">
        <f aca="false">IF($A40="","",IF($F40&gt;Datos!$C$23,"Revisar caducidad","Vigente"))</f>
        <v/>
      </c>
    </row>
    <row r="41" customFormat="false" ht="15" hidden="false" customHeight="false" outlineLevel="0" collapsed="false">
      <c r="A41" s="16"/>
      <c r="B41" s="14"/>
      <c r="C41" s="7"/>
      <c r="D41" s="32"/>
      <c r="E41" s="33"/>
      <c r="F41" s="37" t="str">
        <f aca="false">IF($A41="","",Datos!$C$13-$A41)</f>
        <v/>
      </c>
      <c r="G41" s="29" t="str">
        <f aca="false">IF($A41="","",IF($F41&gt;Datos!$C$23,"Revisar caducidad","Vigente"))</f>
        <v/>
      </c>
    </row>
    <row r="42" customFormat="false" ht="15" hidden="false" customHeight="false" outlineLevel="0" collapsed="false">
      <c r="A42" s="16"/>
      <c r="B42" s="14"/>
      <c r="C42" s="7"/>
      <c r="D42" s="32"/>
      <c r="E42" s="33"/>
      <c r="F42" s="37" t="str">
        <f aca="false">IF($A42="","",Datos!$C$13-$A42)</f>
        <v/>
      </c>
      <c r="G42" s="29" t="str">
        <f aca="false">IF($A42="","",IF($F42&gt;Datos!$C$23,"Revisar caducidad","Vigente"))</f>
        <v/>
      </c>
    </row>
    <row r="43" customFormat="false" ht="15" hidden="false" customHeight="false" outlineLevel="0" collapsed="false">
      <c r="A43" s="16"/>
      <c r="B43" s="14"/>
      <c r="C43" s="7"/>
      <c r="D43" s="32"/>
      <c r="E43" s="33"/>
      <c r="F43" s="37" t="str">
        <f aca="false">IF($A43="","",Datos!$C$13-$A43)</f>
        <v/>
      </c>
      <c r="G43" s="29" t="str">
        <f aca="false">IF($A43="","",IF($F43&gt;Datos!$C$23,"Revisar caducidad","Vigente"))</f>
        <v/>
      </c>
    </row>
    <row r="44" customFormat="false" ht="15" hidden="false" customHeight="false" outlineLevel="0" collapsed="false">
      <c r="A44" s="16"/>
      <c r="B44" s="14"/>
      <c r="C44" s="7"/>
      <c r="D44" s="32"/>
      <c r="E44" s="33"/>
      <c r="F44" s="37" t="str">
        <f aca="false">IF($A44="","",Datos!$C$13-$A44)</f>
        <v/>
      </c>
      <c r="G44" s="29" t="str">
        <f aca="false">IF($A44="","",IF($F44&gt;Datos!$C$23,"Revisar caducidad","Vigente"))</f>
        <v/>
      </c>
    </row>
    <row r="45" customFormat="false" ht="15" hidden="false" customHeight="false" outlineLevel="0" collapsed="false">
      <c r="A45" s="16"/>
      <c r="B45" s="14"/>
      <c r="C45" s="7"/>
      <c r="D45" s="32"/>
      <c r="E45" s="33"/>
      <c r="F45" s="37" t="str">
        <f aca="false">IF($A45="","",Datos!$C$13-$A45)</f>
        <v/>
      </c>
      <c r="G45" s="29" t="str">
        <f aca="false">IF($A45="","",IF($F45&gt;Datos!$C$23,"Revisar caducidad","Vigente"))</f>
        <v/>
      </c>
    </row>
    <row r="46" customFormat="false" ht="15" hidden="false" customHeight="false" outlineLevel="0" collapsed="false">
      <c r="A46" s="10"/>
      <c r="B46" s="10"/>
      <c r="C46" s="10"/>
      <c r="D46" s="18" t="s">
        <v>159</v>
      </c>
      <c r="E46" s="35" t="n">
        <f aca="false">SUM(E6:E45)</f>
        <v>4850000</v>
      </c>
      <c r="F46" s="10"/>
      <c r="G46" s="10"/>
    </row>
    <row r="48" customFormat="false" ht="15" hidden="false" customHeight="true" outlineLevel="0" collapsed="false">
      <c r="A48" s="38" t="s">
        <v>160</v>
      </c>
      <c r="B48" s="38"/>
      <c r="C48" s="38"/>
      <c r="D48" s="38"/>
      <c r="E48" s="38"/>
      <c r="F48" s="38"/>
      <c r="G48" s="38"/>
    </row>
    <row r="49" customFormat="false" ht="15" hidden="false" customHeight="false" outlineLevel="0" collapsed="false">
      <c r="A49" s="38"/>
      <c r="B49" s="38"/>
      <c r="C49" s="38"/>
      <c r="D49" s="38"/>
      <c r="E49" s="38"/>
      <c r="F49" s="38"/>
      <c r="G49" s="38"/>
    </row>
    <row r="50" customFormat="false" ht="15" hidden="false" customHeight="false" outlineLevel="0" collapsed="false">
      <c r="A50" s="38"/>
      <c r="B50" s="38"/>
      <c r="C50" s="38"/>
      <c r="D50" s="38"/>
      <c r="E50" s="38"/>
      <c r="F50" s="38"/>
      <c r="G50" s="38"/>
    </row>
  </sheetData>
  <mergeCells count="1">
    <mergeCell ref="A48:G50"/>
  </mergeCells>
  <conditionalFormatting sqref="G6:G45">
    <cfRule type="expression" priority="2" aboveAverage="0" equalAverage="0" bottom="0" percent="0" rank="0" text="" dxfId="2">
      <formula>$G6="Revisar caducidad"</formula>
    </cfRule>
  </conditionalFormatting>
  <printOptions headings="false" gridLines="false" gridLinesSet="true" horizontalCentered="tru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&amp;A&amp;R&amp;8 Página &amp;P de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"/>
    <col collapsed="false" customWidth="true" hidden="false" outlineLevel="0" max="2" min="2" style="0" width="13"/>
    <col collapsed="false" customWidth="true" hidden="false" outlineLevel="0" max="3" min="3" style="0" width="46"/>
    <col collapsed="false" customWidth="true" hidden="false" outlineLevel="0" max="4" min="4" style="0" width="17"/>
    <col collapsed="false" customWidth="true" hidden="false" outlineLevel="0" max="5" min="5" style="0" width="20"/>
    <col collapsed="false" customWidth="true" hidden="false" outlineLevel="0" max="7" min="6" style="0" width="16"/>
    <col collapsed="false" customWidth="true" hidden="false" outlineLevel="0" max="8" min="8" style="0" width="34"/>
  </cols>
  <sheetData>
    <row r="1" customFormat="false" ht="17.35" hidden="false" customHeight="false" outlineLevel="0" collapsed="false">
      <c r="A1" s="1" t="s">
        <v>161</v>
      </c>
    </row>
    <row r="2" customFormat="false" ht="15" hidden="false" customHeight="false" outlineLevel="0" collapsed="false">
      <c r="A2" s="2" t="s">
        <v>162</v>
      </c>
    </row>
    <row r="3" customFormat="false" ht="15" hidden="false" customHeight="false" outlineLevel="0" collapsed="false">
      <c r="A3" s="30" t="str">
        <f aca="false">Datos!$C$5</f>
        <v>INDUSTRIAS EJEMPLO S.A.S.</v>
      </c>
    </row>
    <row r="5" customFormat="false" ht="27.75" hidden="false" customHeight="true" outlineLevel="0" collapsed="false">
      <c r="A5" s="31" t="s">
        <v>163</v>
      </c>
      <c r="B5" s="31" t="s">
        <v>107</v>
      </c>
      <c r="C5" s="31" t="s">
        <v>109</v>
      </c>
      <c r="D5" s="31" t="s">
        <v>111</v>
      </c>
      <c r="E5" s="31" t="s">
        <v>164</v>
      </c>
      <c r="F5" s="31" t="s">
        <v>165</v>
      </c>
      <c r="G5" s="31" t="s">
        <v>166</v>
      </c>
      <c r="H5" s="31" t="s">
        <v>167</v>
      </c>
    </row>
    <row r="6" customFormat="false" ht="19.4" hidden="false" customHeight="false" outlineLevel="0" collapsed="false">
      <c r="A6" s="29" t="n">
        <v>1</v>
      </c>
      <c r="B6" s="39" t="n">
        <f aca="false">IFERROR(INDEX(Partidas!$A$6:$A$65,MATCH(1,Partidas!$I$6:$I$65,0)),"")</f>
        <v>46295</v>
      </c>
      <c r="C6" s="40" t="str">
        <f aca="false">IFERROR(INDEX(Partidas!$C$6:$C$65,MATCH(1,Partidas!$I$6:$I$65,0)),"")</f>
        <v>Intereses abonados por el banco</v>
      </c>
      <c r="D6" s="34" t="n">
        <f aca="false">IFERROR(INDEX(Partidas!$H$6:$H$65,MATCH(1,Partidas!$I$6:$I$65,0)),"")</f>
        <v>120000</v>
      </c>
      <c r="E6" s="14"/>
      <c r="F6" s="34" t="str">
        <f aca="false">IF($D6="","",IF($D6&lt;0,-$D6,""))</f>
        <v/>
      </c>
      <c r="G6" s="34" t="n">
        <f aca="false">IF($D6="","",IF($D6&gt;0,$D6,""))</f>
        <v>120000</v>
      </c>
      <c r="H6" s="41" t="str">
        <f aca="false">IFERROR(INDEX(Tipos!$D$5:$D$12,MATCH(INDEX(Partidas!$D$6:$D$65,MATCH(1,Partidas!$I$6:$I$65,0)),Tipos!$A$5:$A$12,0)),"")</f>
        <v>Intereses, recaudos y abonos que el banco ya acreditó.</v>
      </c>
    </row>
    <row r="7" customFormat="false" ht="19.4" hidden="false" customHeight="false" outlineLevel="0" collapsed="false">
      <c r="A7" s="29" t="n">
        <v>2</v>
      </c>
      <c r="B7" s="39" t="n">
        <f aca="false">IFERROR(INDEX(Partidas!$A$6:$A$65,MATCH(2,Partidas!$I$6:$I$65,0)),"")</f>
        <v>46289</v>
      </c>
      <c r="C7" s="40" t="str">
        <f aca="false">IFERROR(INDEX(Partidas!$C$6:$C$65,MATCH(2,Partidas!$I$6:$I$65,0)),"")</f>
        <v>Recaudo de cliente por convenio bancario</v>
      </c>
      <c r="D7" s="34" t="n">
        <f aca="false">IFERROR(INDEX(Partidas!$H$6:$H$65,MATCH(2,Partidas!$I$6:$I$65,0)),"")</f>
        <v>850000</v>
      </c>
      <c r="E7" s="14"/>
      <c r="F7" s="34" t="str">
        <f aca="false">IF($D7="","",IF($D7&lt;0,-$D7,""))</f>
        <v/>
      </c>
      <c r="G7" s="34" t="n">
        <f aca="false">IF($D7="","",IF($D7&gt;0,$D7,""))</f>
        <v>850000</v>
      </c>
      <c r="H7" s="41" t="str">
        <f aca="false">IFERROR(INDEX(Tipos!$D$5:$D$12,MATCH(INDEX(Partidas!$D$6:$D$65,MATCH(2,Partidas!$I$6:$I$65,0)),Tipos!$A$5:$A$12,0)),"")</f>
        <v>Intereses, recaudos y abonos que el banco ya acreditó.</v>
      </c>
    </row>
    <row r="8" customFormat="false" ht="19.4" hidden="false" customHeight="false" outlineLevel="0" collapsed="false">
      <c r="A8" s="29" t="n">
        <v>3</v>
      </c>
      <c r="B8" s="39" t="n">
        <f aca="false">IFERROR(INDEX(Partidas!$A$6:$A$65,MATCH(3,Partidas!$I$6:$I$65,0)),"")</f>
        <v>46295</v>
      </c>
      <c r="C8" s="40" t="str">
        <f aca="false">IFERROR(INDEX(Partidas!$C$6:$C$65,MATCH(3,Partidas!$I$6:$I$65,0)),"")</f>
        <v>Gravamen a los movimientos financieros</v>
      </c>
      <c r="D8" s="34" t="n">
        <f aca="false">IFERROR(INDEX(Partidas!$H$6:$H$65,MATCH(3,Partidas!$I$6:$I$65,0)),"")</f>
        <v>-86400</v>
      </c>
      <c r="E8" s="14"/>
      <c r="F8" s="34" t="n">
        <f aca="false">IF($D8="","",IF($D8&lt;0,-$D8,""))</f>
        <v>86400</v>
      </c>
      <c r="G8" s="34" t="str">
        <f aca="false">IF($D8="","",IF($D8&gt;0,$D8,""))</f>
        <v/>
      </c>
      <c r="H8" s="41" t="str">
        <f aca="false">IFERROR(INDEX(Tipos!$D$5:$D$12,MATCH(INDEX(Partidas!$D$6:$D$65,MATCH(3,Partidas!$I$6:$I$65,0)),Tipos!$A$5:$A$12,0)),"")</f>
        <v>GMF, cuotas de manejo, chequeras, retenciones y cheques devueltos.</v>
      </c>
    </row>
    <row r="9" customFormat="false" ht="19.4" hidden="false" customHeight="false" outlineLevel="0" collapsed="false">
      <c r="A9" s="29" t="n">
        <v>4</v>
      </c>
      <c r="B9" s="39" t="n">
        <f aca="false">IFERROR(INDEX(Partidas!$A$6:$A$65,MATCH(4,Partidas!$I$6:$I$65,0)),"")</f>
        <v>46295</v>
      </c>
      <c r="C9" s="40" t="str">
        <f aca="false">IFERROR(INDEX(Partidas!$C$6:$C$65,MATCH(4,Partidas!$I$6:$I$65,0)),"")</f>
        <v>Cuota de manejo</v>
      </c>
      <c r="D9" s="34" t="n">
        <f aca="false">IFERROR(INDEX(Partidas!$H$6:$H$65,MATCH(4,Partidas!$I$6:$I$65,0)),"")</f>
        <v>-25000</v>
      </c>
      <c r="E9" s="14"/>
      <c r="F9" s="34" t="n">
        <f aca="false">IF($D9="","",IF($D9&lt;0,-$D9,""))</f>
        <v>25000</v>
      </c>
      <c r="G9" s="34" t="str">
        <f aca="false">IF($D9="","",IF($D9&gt;0,$D9,""))</f>
        <v/>
      </c>
      <c r="H9" s="41" t="str">
        <f aca="false">IFERROR(INDEX(Tipos!$D$5:$D$12,MATCH(INDEX(Partidas!$D$6:$D$65,MATCH(4,Partidas!$I$6:$I$65,0)),Tipos!$A$5:$A$12,0)),"")</f>
        <v>GMF, cuotas de manejo, chequeras, retenciones y cheques devueltos.</v>
      </c>
    </row>
    <row r="10" customFormat="false" ht="19.4" hidden="false" customHeight="false" outlineLevel="0" collapsed="false">
      <c r="A10" s="29" t="n">
        <v>5</v>
      </c>
      <c r="B10" s="39" t="n">
        <f aca="false">IFERROR(INDEX(Partidas!$A$6:$A$65,MATCH(5,Partidas!$I$6:$I$65,0)),"")</f>
        <v>46283</v>
      </c>
      <c r="C10" s="40" t="str">
        <f aca="false">IFERROR(INDEX(Partidas!$C$6:$C$65,MATCH(5,Partidas!$I$6:$I$65,0)),"")</f>
        <v>Chequera</v>
      </c>
      <c r="D10" s="34" t="n">
        <f aca="false">IFERROR(INDEX(Partidas!$H$6:$H$65,MATCH(5,Partidas!$I$6:$I$65,0)),"")</f>
        <v>-48000</v>
      </c>
      <c r="E10" s="14"/>
      <c r="F10" s="34" t="n">
        <f aca="false">IF($D10="","",IF($D10&lt;0,-$D10,""))</f>
        <v>48000</v>
      </c>
      <c r="G10" s="34" t="str">
        <f aca="false">IF($D10="","",IF($D10&gt;0,$D10,""))</f>
        <v/>
      </c>
      <c r="H10" s="41" t="str">
        <f aca="false">IFERROR(INDEX(Tipos!$D$5:$D$12,MATCH(INDEX(Partidas!$D$6:$D$65,MATCH(5,Partidas!$I$6:$I$65,0)),Tipos!$A$5:$A$12,0)),"")</f>
        <v>GMF, cuotas de manejo, chequeras, retenciones y cheques devueltos.</v>
      </c>
    </row>
    <row r="11" customFormat="false" ht="19.4" hidden="false" customHeight="false" outlineLevel="0" collapsed="false">
      <c r="A11" s="29" t="n">
        <v>6</v>
      </c>
      <c r="B11" s="39" t="n">
        <f aca="false">IFERROR(INDEX(Partidas!$A$6:$A$65,MATCH(6,Partidas!$I$6:$I$65,0)),"")</f>
        <v>46291</v>
      </c>
      <c r="C11" s="40" t="str">
        <f aca="false">IFERROR(INDEX(Partidas!$C$6:$C$65,MATCH(6,Partidas!$I$6:$I$65,0)),"")</f>
        <v>Cheque devuelto por fondos insuficientes</v>
      </c>
      <c r="D11" s="34" t="n">
        <f aca="false">IFERROR(INDEX(Partidas!$H$6:$H$65,MATCH(6,Partidas!$I$6:$I$65,0)),"")</f>
        <v>-996000</v>
      </c>
      <c r="E11" s="14"/>
      <c r="F11" s="34" t="n">
        <f aca="false">IF($D11="","",IF($D11&lt;0,-$D11,""))</f>
        <v>996000</v>
      </c>
      <c r="G11" s="34" t="str">
        <f aca="false">IF($D11="","",IF($D11&gt;0,$D11,""))</f>
        <v/>
      </c>
      <c r="H11" s="41" t="str">
        <f aca="false">IFERROR(INDEX(Tipos!$D$5:$D$12,MATCH(INDEX(Partidas!$D$6:$D$65,MATCH(6,Partidas!$I$6:$I$65,0)),Tipos!$A$5:$A$12,0)),"")</f>
        <v>GMF, cuotas de manejo, chequeras, retenciones y cheques devueltos.</v>
      </c>
    </row>
    <row r="12" customFormat="false" ht="15" hidden="false" customHeight="false" outlineLevel="0" collapsed="false">
      <c r="A12" s="29" t="n">
        <v>7</v>
      </c>
      <c r="B12" s="39" t="str">
        <f aca="false">IFERROR(INDEX(Partidas!$A$6:$A$65,MATCH(7,Partidas!$I$6:$I$65,0)),"")</f>
        <v/>
      </c>
      <c r="C12" s="40" t="str">
        <f aca="false">IFERROR(INDEX(Partidas!$C$6:$C$65,MATCH(7,Partidas!$I$6:$I$65,0)),"")</f>
        <v/>
      </c>
      <c r="D12" s="34" t="str">
        <f aca="false">IFERROR(INDEX(Partidas!$H$6:$H$65,MATCH(7,Partidas!$I$6:$I$65,0)),"")</f>
        <v/>
      </c>
      <c r="E12" s="14"/>
      <c r="F12" s="34" t="str">
        <f aca="false">IF($D12="","",IF($D12&lt;0,-$D12,""))</f>
        <v/>
      </c>
      <c r="G12" s="34" t="str">
        <f aca="false">IF($D12="","",IF($D12&gt;0,$D12,""))</f>
        <v/>
      </c>
      <c r="H12" s="41" t="str">
        <f aca="false">IFERROR(INDEX(Tipos!$D$5:$D$12,MATCH(INDEX(Partidas!$D$6:$D$65,MATCH(7,Partidas!$I$6:$I$65,0)),Tipos!$A$5:$A$12,0)),"")</f>
        <v/>
      </c>
    </row>
    <row r="13" customFormat="false" ht="15" hidden="false" customHeight="false" outlineLevel="0" collapsed="false">
      <c r="A13" s="29" t="n">
        <v>8</v>
      </c>
      <c r="B13" s="39" t="str">
        <f aca="false">IFERROR(INDEX(Partidas!$A$6:$A$65,MATCH(8,Partidas!$I$6:$I$65,0)),"")</f>
        <v/>
      </c>
      <c r="C13" s="40" t="str">
        <f aca="false">IFERROR(INDEX(Partidas!$C$6:$C$65,MATCH(8,Partidas!$I$6:$I$65,0)),"")</f>
        <v/>
      </c>
      <c r="D13" s="34" t="str">
        <f aca="false">IFERROR(INDEX(Partidas!$H$6:$H$65,MATCH(8,Partidas!$I$6:$I$65,0)),"")</f>
        <v/>
      </c>
      <c r="E13" s="14"/>
      <c r="F13" s="34" t="str">
        <f aca="false">IF($D13="","",IF($D13&lt;0,-$D13,""))</f>
        <v/>
      </c>
      <c r="G13" s="34" t="str">
        <f aca="false">IF($D13="","",IF($D13&gt;0,$D13,""))</f>
        <v/>
      </c>
      <c r="H13" s="41" t="str">
        <f aca="false">IFERROR(INDEX(Tipos!$D$5:$D$12,MATCH(INDEX(Partidas!$D$6:$D$65,MATCH(8,Partidas!$I$6:$I$65,0)),Tipos!$A$5:$A$12,0)),"")</f>
        <v/>
      </c>
    </row>
    <row r="14" customFormat="false" ht="15" hidden="false" customHeight="false" outlineLevel="0" collapsed="false">
      <c r="A14" s="29" t="n">
        <v>9</v>
      </c>
      <c r="B14" s="39" t="str">
        <f aca="false">IFERROR(INDEX(Partidas!$A$6:$A$65,MATCH(9,Partidas!$I$6:$I$65,0)),"")</f>
        <v/>
      </c>
      <c r="C14" s="40" t="str">
        <f aca="false">IFERROR(INDEX(Partidas!$C$6:$C$65,MATCH(9,Partidas!$I$6:$I$65,0)),"")</f>
        <v/>
      </c>
      <c r="D14" s="34" t="str">
        <f aca="false">IFERROR(INDEX(Partidas!$H$6:$H$65,MATCH(9,Partidas!$I$6:$I$65,0)),"")</f>
        <v/>
      </c>
      <c r="E14" s="14"/>
      <c r="F14" s="34" t="str">
        <f aca="false">IF($D14="","",IF($D14&lt;0,-$D14,""))</f>
        <v/>
      </c>
      <c r="G14" s="34" t="str">
        <f aca="false">IF($D14="","",IF($D14&gt;0,$D14,""))</f>
        <v/>
      </c>
      <c r="H14" s="41" t="str">
        <f aca="false">IFERROR(INDEX(Tipos!$D$5:$D$12,MATCH(INDEX(Partidas!$D$6:$D$65,MATCH(9,Partidas!$I$6:$I$65,0)),Tipos!$A$5:$A$12,0)),"")</f>
        <v/>
      </c>
    </row>
    <row r="15" customFormat="false" ht="15" hidden="false" customHeight="false" outlineLevel="0" collapsed="false">
      <c r="A15" s="29" t="n">
        <v>10</v>
      </c>
      <c r="B15" s="39" t="str">
        <f aca="false">IFERROR(INDEX(Partidas!$A$6:$A$65,MATCH(10,Partidas!$I$6:$I$65,0)),"")</f>
        <v/>
      </c>
      <c r="C15" s="40" t="str">
        <f aca="false">IFERROR(INDEX(Partidas!$C$6:$C$65,MATCH(10,Partidas!$I$6:$I$65,0)),"")</f>
        <v/>
      </c>
      <c r="D15" s="34" t="str">
        <f aca="false">IFERROR(INDEX(Partidas!$H$6:$H$65,MATCH(10,Partidas!$I$6:$I$65,0)),"")</f>
        <v/>
      </c>
      <c r="E15" s="14"/>
      <c r="F15" s="34" t="str">
        <f aca="false">IF($D15="","",IF($D15&lt;0,-$D15,""))</f>
        <v/>
      </c>
      <c r="G15" s="34" t="str">
        <f aca="false">IF($D15="","",IF($D15&gt;0,$D15,""))</f>
        <v/>
      </c>
      <c r="H15" s="41" t="str">
        <f aca="false">IFERROR(INDEX(Tipos!$D$5:$D$12,MATCH(INDEX(Partidas!$D$6:$D$65,MATCH(10,Partidas!$I$6:$I$65,0)),Tipos!$A$5:$A$12,0)),"")</f>
        <v/>
      </c>
    </row>
    <row r="16" customFormat="false" ht="15" hidden="false" customHeight="false" outlineLevel="0" collapsed="false">
      <c r="A16" s="29" t="n">
        <v>11</v>
      </c>
      <c r="B16" s="39" t="str">
        <f aca="false">IFERROR(INDEX(Partidas!$A$6:$A$65,MATCH(11,Partidas!$I$6:$I$65,0)),"")</f>
        <v/>
      </c>
      <c r="C16" s="40" t="str">
        <f aca="false">IFERROR(INDEX(Partidas!$C$6:$C$65,MATCH(11,Partidas!$I$6:$I$65,0)),"")</f>
        <v/>
      </c>
      <c r="D16" s="34" t="str">
        <f aca="false">IFERROR(INDEX(Partidas!$H$6:$H$65,MATCH(11,Partidas!$I$6:$I$65,0)),"")</f>
        <v/>
      </c>
      <c r="E16" s="14"/>
      <c r="F16" s="34" t="str">
        <f aca="false">IF($D16="","",IF($D16&lt;0,-$D16,""))</f>
        <v/>
      </c>
      <c r="G16" s="34" t="str">
        <f aca="false">IF($D16="","",IF($D16&gt;0,$D16,""))</f>
        <v/>
      </c>
      <c r="H16" s="41" t="str">
        <f aca="false">IFERROR(INDEX(Tipos!$D$5:$D$12,MATCH(INDEX(Partidas!$D$6:$D$65,MATCH(11,Partidas!$I$6:$I$65,0)),Tipos!$A$5:$A$12,0)),"")</f>
        <v/>
      </c>
    </row>
    <row r="17" customFormat="false" ht="15" hidden="false" customHeight="false" outlineLevel="0" collapsed="false">
      <c r="A17" s="29" t="n">
        <v>12</v>
      </c>
      <c r="B17" s="39" t="str">
        <f aca="false">IFERROR(INDEX(Partidas!$A$6:$A$65,MATCH(12,Partidas!$I$6:$I$65,0)),"")</f>
        <v/>
      </c>
      <c r="C17" s="40" t="str">
        <f aca="false">IFERROR(INDEX(Partidas!$C$6:$C$65,MATCH(12,Partidas!$I$6:$I$65,0)),"")</f>
        <v/>
      </c>
      <c r="D17" s="34" t="str">
        <f aca="false">IFERROR(INDEX(Partidas!$H$6:$H$65,MATCH(12,Partidas!$I$6:$I$65,0)),"")</f>
        <v/>
      </c>
      <c r="E17" s="14"/>
      <c r="F17" s="34" t="str">
        <f aca="false">IF($D17="","",IF($D17&lt;0,-$D17,""))</f>
        <v/>
      </c>
      <c r="G17" s="34" t="str">
        <f aca="false">IF($D17="","",IF($D17&gt;0,$D17,""))</f>
        <v/>
      </c>
      <c r="H17" s="41" t="str">
        <f aca="false">IFERROR(INDEX(Tipos!$D$5:$D$12,MATCH(INDEX(Partidas!$D$6:$D$65,MATCH(12,Partidas!$I$6:$I$65,0)),Tipos!$A$5:$A$12,0)),"")</f>
        <v/>
      </c>
    </row>
    <row r="18" customFormat="false" ht="15" hidden="false" customHeight="false" outlineLevel="0" collapsed="false">
      <c r="A18" s="29" t="n">
        <v>13</v>
      </c>
      <c r="B18" s="39" t="str">
        <f aca="false">IFERROR(INDEX(Partidas!$A$6:$A$65,MATCH(13,Partidas!$I$6:$I$65,0)),"")</f>
        <v/>
      </c>
      <c r="C18" s="40" t="str">
        <f aca="false">IFERROR(INDEX(Partidas!$C$6:$C$65,MATCH(13,Partidas!$I$6:$I$65,0)),"")</f>
        <v/>
      </c>
      <c r="D18" s="34" t="str">
        <f aca="false">IFERROR(INDEX(Partidas!$H$6:$H$65,MATCH(13,Partidas!$I$6:$I$65,0)),"")</f>
        <v/>
      </c>
      <c r="E18" s="14"/>
      <c r="F18" s="34" t="str">
        <f aca="false">IF($D18="","",IF($D18&lt;0,-$D18,""))</f>
        <v/>
      </c>
      <c r="G18" s="34" t="str">
        <f aca="false">IF($D18="","",IF($D18&gt;0,$D18,""))</f>
        <v/>
      </c>
      <c r="H18" s="41" t="str">
        <f aca="false">IFERROR(INDEX(Tipos!$D$5:$D$12,MATCH(INDEX(Partidas!$D$6:$D$65,MATCH(13,Partidas!$I$6:$I$65,0)),Tipos!$A$5:$A$12,0)),"")</f>
        <v/>
      </c>
    </row>
    <row r="19" customFormat="false" ht="15" hidden="false" customHeight="false" outlineLevel="0" collapsed="false">
      <c r="A19" s="29" t="n">
        <v>14</v>
      </c>
      <c r="B19" s="39" t="str">
        <f aca="false">IFERROR(INDEX(Partidas!$A$6:$A$65,MATCH(14,Partidas!$I$6:$I$65,0)),"")</f>
        <v/>
      </c>
      <c r="C19" s="40" t="str">
        <f aca="false">IFERROR(INDEX(Partidas!$C$6:$C$65,MATCH(14,Partidas!$I$6:$I$65,0)),"")</f>
        <v/>
      </c>
      <c r="D19" s="34" t="str">
        <f aca="false">IFERROR(INDEX(Partidas!$H$6:$H$65,MATCH(14,Partidas!$I$6:$I$65,0)),"")</f>
        <v/>
      </c>
      <c r="E19" s="14"/>
      <c r="F19" s="34" t="str">
        <f aca="false">IF($D19="","",IF($D19&lt;0,-$D19,""))</f>
        <v/>
      </c>
      <c r="G19" s="34" t="str">
        <f aca="false">IF($D19="","",IF($D19&gt;0,$D19,""))</f>
        <v/>
      </c>
      <c r="H19" s="41" t="str">
        <f aca="false">IFERROR(INDEX(Tipos!$D$5:$D$12,MATCH(INDEX(Partidas!$D$6:$D$65,MATCH(14,Partidas!$I$6:$I$65,0)),Tipos!$A$5:$A$12,0)),"")</f>
        <v/>
      </c>
    </row>
    <row r="20" customFormat="false" ht="15" hidden="false" customHeight="false" outlineLevel="0" collapsed="false">
      <c r="A20" s="29" t="n">
        <v>15</v>
      </c>
      <c r="B20" s="39" t="str">
        <f aca="false">IFERROR(INDEX(Partidas!$A$6:$A$65,MATCH(15,Partidas!$I$6:$I$65,0)),"")</f>
        <v/>
      </c>
      <c r="C20" s="40" t="str">
        <f aca="false">IFERROR(INDEX(Partidas!$C$6:$C$65,MATCH(15,Partidas!$I$6:$I$65,0)),"")</f>
        <v/>
      </c>
      <c r="D20" s="34" t="str">
        <f aca="false">IFERROR(INDEX(Partidas!$H$6:$H$65,MATCH(15,Partidas!$I$6:$I$65,0)),"")</f>
        <v/>
      </c>
      <c r="E20" s="14"/>
      <c r="F20" s="34" t="str">
        <f aca="false">IF($D20="","",IF($D20&lt;0,-$D20,""))</f>
        <v/>
      </c>
      <c r="G20" s="34" t="str">
        <f aca="false">IF($D20="","",IF($D20&gt;0,$D20,""))</f>
        <v/>
      </c>
      <c r="H20" s="41" t="str">
        <f aca="false">IFERROR(INDEX(Tipos!$D$5:$D$12,MATCH(INDEX(Partidas!$D$6:$D$65,MATCH(15,Partidas!$I$6:$I$65,0)),Tipos!$A$5:$A$12,0)),"")</f>
        <v/>
      </c>
    </row>
    <row r="21" customFormat="false" ht="15" hidden="false" customHeight="false" outlineLevel="0" collapsed="false">
      <c r="A21" s="29" t="n">
        <v>16</v>
      </c>
      <c r="B21" s="39" t="str">
        <f aca="false">IFERROR(INDEX(Partidas!$A$6:$A$65,MATCH(16,Partidas!$I$6:$I$65,0)),"")</f>
        <v/>
      </c>
      <c r="C21" s="40" t="str">
        <f aca="false">IFERROR(INDEX(Partidas!$C$6:$C$65,MATCH(16,Partidas!$I$6:$I$65,0)),"")</f>
        <v/>
      </c>
      <c r="D21" s="34" t="str">
        <f aca="false">IFERROR(INDEX(Partidas!$H$6:$H$65,MATCH(16,Partidas!$I$6:$I$65,0)),"")</f>
        <v/>
      </c>
      <c r="E21" s="14"/>
      <c r="F21" s="34" t="str">
        <f aca="false">IF($D21="","",IF($D21&lt;0,-$D21,""))</f>
        <v/>
      </c>
      <c r="G21" s="34" t="str">
        <f aca="false">IF($D21="","",IF($D21&gt;0,$D21,""))</f>
        <v/>
      </c>
      <c r="H21" s="41" t="str">
        <f aca="false">IFERROR(INDEX(Tipos!$D$5:$D$12,MATCH(INDEX(Partidas!$D$6:$D$65,MATCH(16,Partidas!$I$6:$I$65,0)),Tipos!$A$5:$A$12,0)),"")</f>
        <v/>
      </c>
    </row>
    <row r="22" customFormat="false" ht="15" hidden="false" customHeight="false" outlineLevel="0" collapsed="false">
      <c r="A22" s="29" t="n">
        <v>17</v>
      </c>
      <c r="B22" s="39" t="str">
        <f aca="false">IFERROR(INDEX(Partidas!$A$6:$A$65,MATCH(17,Partidas!$I$6:$I$65,0)),"")</f>
        <v/>
      </c>
      <c r="C22" s="40" t="str">
        <f aca="false">IFERROR(INDEX(Partidas!$C$6:$C$65,MATCH(17,Partidas!$I$6:$I$65,0)),"")</f>
        <v/>
      </c>
      <c r="D22" s="34" t="str">
        <f aca="false">IFERROR(INDEX(Partidas!$H$6:$H$65,MATCH(17,Partidas!$I$6:$I$65,0)),"")</f>
        <v/>
      </c>
      <c r="E22" s="14"/>
      <c r="F22" s="34" t="str">
        <f aca="false">IF($D22="","",IF($D22&lt;0,-$D22,""))</f>
        <v/>
      </c>
      <c r="G22" s="34" t="str">
        <f aca="false">IF($D22="","",IF($D22&gt;0,$D22,""))</f>
        <v/>
      </c>
      <c r="H22" s="41" t="str">
        <f aca="false">IFERROR(INDEX(Tipos!$D$5:$D$12,MATCH(INDEX(Partidas!$D$6:$D$65,MATCH(17,Partidas!$I$6:$I$65,0)),Tipos!$A$5:$A$12,0)),"")</f>
        <v/>
      </c>
    </row>
    <row r="23" customFormat="false" ht="15" hidden="false" customHeight="false" outlineLevel="0" collapsed="false">
      <c r="A23" s="29" t="n">
        <v>18</v>
      </c>
      <c r="B23" s="39" t="str">
        <f aca="false">IFERROR(INDEX(Partidas!$A$6:$A$65,MATCH(18,Partidas!$I$6:$I$65,0)),"")</f>
        <v/>
      </c>
      <c r="C23" s="40" t="str">
        <f aca="false">IFERROR(INDEX(Partidas!$C$6:$C$65,MATCH(18,Partidas!$I$6:$I$65,0)),"")</f>
        <v/>
      </c>
      <c r="D23" s="34" t="str">
        <f aca="false">IFERROR(INDEX(Partidas!$H$6:$H$65,MATCH(18,Partidas!$I$6:$I$65,0)),"")</f>
        <v/>
      </c>
      <c r="E23" s="14"/>
      <c r="F23" s="34" t="str">
        <f aca="false">IF($D23="","",IF($D23&lt;0,-$D23,""))</f>
        <v/>
      </c>
      <c r="G23" s="34" t="str">
        <f aca="false">IF($D23="","",IF($D23&gt;0,$D23,""))</f>
        <v/>
      </c>
      <c r="H23" s="41" t="str">
        <f aca="false">IFERROR(INDEX(Tipos!$D$5:$D$12,MATCH(INDEX(Partidas!$D$6:$D$65,MATCH(18,Partidas!$I$6:$I$65,0)),Tipos!$A$5:$A$12,0)),"")</f>
        <v/>
      </c>
    </row>
    <row r="24" customFormat="false" ht="15" hidden="false" customHeight="false" outlineLevel="0" collapsed="false">
      <c r="A24" s="29" t="n">
        <v>19</v>
      </c>
      <c r="B24" s="39" t="str">
        <f aca="false">IFERROR(INDEX(Partidas!$A$6:$A$65,MATCH(19,Partidas!$I$6:$I$65,0)),"")</f>
        <v/>
      </c>
      <c r="C24" s="40" t="str">
        <f aca="false">IFERROR(INDEX(Partidas!$C$6:$C$65,MATCH(19,Partidas!$I$6:$I$65,0)),"")</f>
        <v/>
      </c>
      <c r="D24" s="34" t="str">
        <f aca="false">IFERROR(INDEX(Partidas!$H$6:$H$65,MATCH(19,Partidas!$I$6:$I$65,0)),"")</f>
        <v/>
      </c>
      <c r="E24" s="14"/>
      <c r="F24" s="34" t="str">
        <f aca="false">IF($D24="","",IF($D24&lt;0,-$D24,""))</f>
        <v/>
      </c>
      <c r="G24" s="34" t="str">
        <f aca="false">IF($D24="","",IF($D24&gt;0,$D24,""))</f>
        <v/>
      </c>
      <c r="H24" s="41" t="str">
        <f aca="false">IFERROR(INDEX(Tipos!$D$5:$D$12,MATCH(INDEX(Partidas!$D$6:$D$65,MATCH(19,Partidas!$I$6:$I$65,0)),Tipos!$A$5:$A$12,0)),"")</f>
        <v/>
      </c>
    </row>
    <row r="25" customFormat="false" ht="15" hidden="false" customHeight="false" outlineLevel="0" collapsed="false">
      <c r="A25" s="29" t="n">
        <v>20</v>
      </c>
      <c r="B25" s="39" t="str">
        <f aca="false">IFERROR(INDEX(Partidas!$A$6:$A$65,MATCH(20,Partidas!$I$6:$I$65,0)),"")</f>
        <v/>
      </c>
      <c r="C25" s="40" t="str">
        <f aca="false">IFERROR(INDEX(Partidas!$C$6:$C$65,MATCH(20,Partidas!$I$6:$I$65,0)),"")</f>
        <v/>
      </c>
      <c r="D25" s="34" t="str">
        <f aca="false">IFERROR(INDEX(Partidas!$H$6:$H$65,MATCH(20,Partidas!$I$6:$I$65,0)),"")</f>
        <v/>
      </c>
      <c r="E25" s="14"/>
      <c r="F25" s="34" t="str">
        <f aca="false">IF($D25="","",IF($D25&lt;0,-$D25,""))</f>
        <v/>
      </c>
      <c r="G25" s="34" t="str">
        <f aca="false">IF($D25="","",IF($D25&gt;0,$D25,""))</f>
        <v/>
      </c>
      <c r="H25" s="41" t="str">
        <f aca="false">IFERROR(INDEX(Tipos!$D$5:$D$12,MATCH(INDEX(Partidas!$D$6:$D$65,MATCH(20,Partidas!$I$6:$I$65,0)),Tipos!$A$5:$A$12,0)),"")</f>
        <v/>
      </c>
    </row>
    <row r="26" customFormat="false" ht="15" hidden="false" customHeight="false" outlineLevel="0" collapsed="false">
      <c r="A26" s="29" t="n">
        <v>21</v>
      </c>
      <c r="B26" s="39" t="str">
        <f aca="false">IFERROR(INDEX(Partidas!$A$6:$A$65,MATCH(21,Partidas!$I$6:$I$65,0)),"")</f>
        <v/>
      </c>
      <c r="C26" s="40" t="str">
        <f aca="false">IFERROR(INDEX(Partidas!$C$6:$C$65,MATCH(21,Partidas!$I$6:$I$65,0)),"")</f>
        <v/>
      </c>
      <c r="D26" s="34" t="str">
        <f aca="false">IFERROR(INDEX(Partidas!$H$6:$H$65,MATCH(21,Partidas!$I$6:$I$65,0)),"")</f>
        <v/>
      </c>
      <c r="E26" s="14"/>
      <c r="F26" s="34" t="str">
        <f aca="false">IF($D26="","",IF($D26&lt;0,-$D26,""))</f>
        <v/>
      </c>
      <c r="G26" s="34" t="str">
        <f aca="false">IF($D26="","",IF($D26&gt;0,$D26,""))</f>
        <v/>
      </c>
      <c r="H26" s="41" t="str">
        <f aca="false">IFERROR(INDEX(Tipos!$D$5:$D$12,MATCH(INDEX(Partidas!$D$6:$D$65,MATCH(21,Partidas!$I$6:$I$65,0)),Tipos!$A$5:$A$12,0)),"")</f>
        <v/>
      </c>
    </row>
    <row r="27" customFormat="false" ht="15" hidden="false" customHeight="false" outlineLevel="0" collapsed="false">
      <c r="A27" s="29" t="n">
        <v>22</v>
      </c>
      <c r="B27" s="39" t="str">
        <f aca="false">IFERROR(INDEX(Partidas!$A$6:$A$65,MATCH(22,Partidas!$I$6:$I$65,0)),"")</f>
        <v/>
      </c>
      <c r="C27" s="40" t="str">
        <f aca="false">IFERROR(INDEX(Partidas!$C$6:$C$65,MATCH(22,Partidas!$I$6:$I$65,0)),"")</f>
        <v/>
      </c>
      <c r="D27" s="34" t="str">
        <f aca="false">IFERROR(INDEX(Partidas!$H$6:$H$65,MATCH(22,Partidas!$I$6:$I$65,0)),"")</f>
        <v/>
      </c>
      <c r="E27" s="14"/>
      <c r="F27" s="34" t="str">
        <f aca="false">IF($D27="","",IF($D27&lt;0,-$D27,""))</f>
        <v/>
      </c>
      <c r="G27" s="34" t="str">
        <f aca="false">IF($D27="","",IF($D27&gt;0,$D27,""))</f>
        <v/>
      </c>
      <c r="H27" s="41" t="str">
        <f aca="false">IFERROR(INDEX(Tipos!$D$5:$D$12,MATCH(INDEX(Partidas!$D$6:$D$65,MATCH(22,Partidas!$I$6:$I$65,0)),Tipos!$A$5:$A$12,0)),"")</f>
        <v/>
      </c>
    </row>
    <row r="28" customFormat="false" ht="15" hidden="false" customHeight="false" outlineLevel="0" collapsed="false">
      <c r="A28" s="29" t="n">
        <v>23</v>
      </c>
      <c r="B28" s="39" t="str">
        <f aca="false">IFERROR(INDEX(Partidas!$A$6:$A$65,MATCH(23,Partidas!$I$6:$I$65,0)),"")</f>
        <v/>
      </c>
      <c r="C28" s="40" t="str">
        <f aca="false">IFERROR(INDEX(Partidas!$C$6:$C$65,MATCH(23,Partidas!$I$6:$I$65,0)),"")</f>
        <v/>
      </c>
      <c r="D28" s="34" t="str">
        <f aca="false">IFERROR(INDEX(Partidas!$H$6:$H$65,MATCH(23,Partidas!$I$6:$I$65,0)),"")</f>
        <v/>
      </c>
      <c r="E28" s="14"/>
      <c r="F28" s="34" t="str">
        <f aca="false">IF($D28="","",IF($D28&lt;0,-$D28,""))</f>
        <v/>
      </c>
      <c r="G28" s="34" t="str">
        <f aca="false">IF($D28="","",IF($D28&gt;0,$D28,""))</f>
        <v/>
      </c>
      <c r="H28" s="41" t="str">
        <f aca="false">IFERROR(INDEX(Tipos!$D$5:$D$12,MATCH(INDEX(Partidas!$D$6:$D$65,MATCH(23,Partidas!$I$6:$I$65,0)),Tipos!$A$5:$A$12,0)),"")</f>
        <v/>
      </c>
    </row>
    <row r="29" customFormat="false" ht="15" hidden="false" customHeight="false" outlineLevel="0" collapsed="false">
      <c r="A29" s="29" t="n">
        <v>24</v>
      </c>
      <c r="B29" s="39" t="str">
        <f aca="false">IFERROR(INDEX(Partidas!$A$6:$A$65,MATCH(24,Partidas!$I$6:$I$65,0)),"")</f>
        <v/>
      </c>
      <c r="C29" s="40" t="str">
        <f aca="false">IFERROR(INDEX(Partidas!$C$6:$C$65,MATCH(24,Partidas!$I$6:$I$65,0)),"")</f>
        <v/>
      </c>
      <c r="D29" s="34" t="str">
        <f aca="false">IFERROR(INDEX(Partidas!$H$6:$H$65,MATCH(24,Partidas!$I$6:$I$65,0)),"")</f>
        <v/>
      </c>
      <c r="E29" s="14"/>
      <c r="F29" s="34" t="str">
        <f aca="false">IF($D29="","",IF($D29&lt;0,-$D29,""))</f>
        <v/>
      </c>
      <c r="G29" s="34" t="str">
        <f aca="false">IF($D29="","",IF($D29&gt;0,$D29,""))</f>
        <v/>
      </c>
      <c r="H29" s="41" t="str">
        <f aca="false">IFERROR(INDEX(Tipos!$D$5:$D$12,MATCH(INDEX(Partidas!$D$6:$D$65,MATCH(24,Partidas!$I$6:$I$65,0)),Tipos!$A$5:$A$12,0)),"")</f>
        <v/>
      </c>
    </row>
    <row r="30" customFormat="false" ht="15" hidden="false" customHeight="false" outlineLevel="0" collapsed="false">
      <c r="A30" s="29" t="n">
        <v>25</v>
      </c>
      <c r="B30" s="39" t="str">
        <f aca="false">IFERROR(INDEX(Partidas!$A$6:$A$65,MATCH(25,Partidas!$I$6:$I$65,0)),"")</f>
        <v/>
      </c>
      <c r="C30" s="40" t="str">
        <f aca="false">IFERROR(INDEX(Partidas!$C$6:$C$65,MATCH(25,Partidas!$I$6:$I$65,0)),"")</f>
        <v/>
      </c>
      <c r="D30" s="34" t="str">
        <f aca="false">IFERROR(INDEX(Partidas!$H$6:$H$65,MATCH(25,Partidas!$I$6:$I$65,0)),"")</f>
        <v/>
      </c>
      <c r="E30" s="14"/>
      <c r="F30" s="34" t="str">
        <f aca="false">IF($D30="","",IF($D30&lt;0,-$D30,""))</f>
        <v/>
      </c>
      <c r="G30" s="34" t="str">
        <f aca="false">IF($D30="","",IF($D30&gt;0,$D30,""))</f>
        <v/>
      </c>
      <c r="H30" s="41" t="str">
        <f aca="false">IFERROR(INDEX(Tipos!$D$5:$D$12,MATCH(INDEX(Partidas!$D$6:$D$65,MATCH(25,Partidas!$I$6:$I$65,0)),Tipos!$A$5:$A$12,0)),"")</f>
        <v/>
      </c>
    </row>
    <row r="31" customFormat="false" ht="15" hidden="false" customHeight="false" outlineLevel="0" collapsed="false">
      <c r="A31" s="10"/>
      <c r="B31" s="10"/>
      <c r="C31" s="18" t="s">
        <v>168</v>
      </c>
      <c r="D31" s="10"/>
      <c r="E31" s="10"/>
      <c r="F31" s="35" t="n">
        <f aca="false">SUM(F6:F30)</f>
        <v>1155400</v>
      </c>
      <c r="G31" s="35" t="n">
        <f aca="false">SUM(G6:G30)</f>
        <v>970000</v>
      </c>
      <c r="H31" s="10"/>
    </row>
    <row r="32" customFormat="false" ht="15" hidden="false" customHeight="false" outlineLevel="0" collapsed="false">
      <c r="C32" s="13" t="s">
        <v>169</v>
      </c>
      <c r="E32" s="42" t="str">
        <f aca="false">Datos!$C$10</f>
        <v>11100501</v>
      </c>
      <c r="F32" s="43" t="str">
        <f aca="false">IF(G31&gt;F31,G31-F31,"")</f>
        <v/>
      </c>
      <c r="G32" s="43" t="n">
        <f aca="false">IF(F31&gt;G31,F31-G31,"")</f>
        <v>185400</v>
      </c>
    </row>
    <row r="34" customFormat="false" ht="15" hidden="false" customHeight="true" outlineLevel="0" collapsed="false">
      <c r="A34" s="38" t="s">
        <v>170</v>
      </c>
      <c r="B34" s="38"/>
      <c r="C34" s="38"/>
      <c r="D34" s="38"/>
      <c r="E34" s="38"/>
      <c r="F34" s="38"/>
      <c r="G34" s="38"/>
      <c r="H34" s="38"/>
    </row>
    <row r="35" customFormat="false" ht="15" hidden="false" customHeight="false" outlineLevel="0" collapsed="false">
      <c r="A35" s="38"/>
      <c r="B35" s="38"/>
      <c r="C35" s="38"/>
      <c r="D35" s="38"/>
      <c r="E35" s="38"/>
      <c r="F35" s="38"/>
      <c r="G35" s="38"/>
      <c r="H35" s="38"/>
    </row>
    <row r="36" customFormat="false" ht="15" hidden="false" customHeight="false" outlineLevel="0" collapsed="false">
      <c r="A36" s="38"/>
      <c r="B36" s="38"/>
      <c r="C36" s="38"/>
      <c r="D36" s="38"/>
      <c r="E36" s="38"/>
      <c r="F36" s="38"/>
      <c r="G36" s="38"/>
      <c r="H36" s="38"/>
    </row>
  </sheetData>
  <mergeCells count="1">
    <mergeCell ref="A34:H36"/>
  </mergeCells>
  <printOptions headings="false" gridLines="false" gridLinesSet="true" horizontalCentered="tru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&amp;A&amp;R&amp;8 Página &amp;P de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1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36"/>
    <col collapsed="false" customWidth="true" hidden="false" outlineLevel="0" max="3" min="3" style="0" width="16"/>
    <col collapsed="false" customWidth="true" hidden="false" outlineLevel="0" max="4" min="4" style="0" width="20"/>
    <col collapsed="false" customWidth="true" hidden="false" outlineLevel="0" max="5" min="5" style="0" width="3"/>
    <col collapsed="false" customWidth="true" hidden="false" outlineLevel="0" max="6" min="6" style="0" width="13"/>
    <col collapsed="false" customWidth="true" hidden="false" outlineLevel="0" max="7" min="7" style="0" width="36"/>
    <col collapsed="false" customWidth="true" hidden="false" outlineLevel="0" max="8" min="8" style="0" width="16"/>
    <col collapsed="false" customWidth="true" hidden="false" outlineLevel="0" max="9" min="9" style="0" width="20"/>
  </cols>
  <sheetData>
    <row r="1" customFormat="false" ht="17.35" hidden="false" customHeight="false" outlineLevel="0" collapsed="false">
      <c r="A1" s="1" t="s">
        <v>171</v>
      </c>
    </row>
    <row r="2" customFormat="false" ht="15" hidden="false" customHeight="false" outlineLevel="0" collapsed="false">
      <c r="A2" s="2" t="s">
        <v>172</v>
      </c>
    </row>
    <row r="3" customFormat="false" ht="15" hidden="false" customHeight="false" outlineLevel="0" collapsed="false">
      <c r="A3" s="30" t="str">
        <f aca="false">Datos!$C$5</f>
        <v>INDUSTRIAS EJEMPLO S.A.S.</v>
      </c>
    </row>
    <row r="4" customFormat="false" ht="15" hidden="false" customHeight="false" outlineLevel="0" collapsed="false">
      <c r="A4" s="44" t="s">
        <v>173</v>
      </c>
      <c r="F4" s="44" t="s">
        <v>174</v>
      </c>
    </row>
    <row r="5" customFormat="false" ht="27.75" hidden="false" customHeight="true" outlineLevel="0" collapsed="false">
      <c r="A5" s="31" t="s">
        <v>107</v>
      </c>
      <c r="B5" s="31" t="s">
        <v>109</v>
      </c>
      <c r="C5" s="31" t="s">
        <v>111</v>
      </c>
      <c r="D5" s="31" t="s">
        <v>97</v>
      </c>
      <c r="F5" s="31" t="s">
        <v>107</v>
      </c>
      <c r="G5" s="31" t="s">
        <v>109</v>
      </c>
      <c r="H5" s="31" t="s">
        <v>111</v>
      </c>
      <c r="I5" s="31" t="s">
        <v>97</v>
      </c>
    </row>
    <row r="6" customFormat="false" ht="15" hidden="false" customHeight="false" outlineLevel="0" collapsed="false">
      <c r="A6" s="16" t="n">
        <v>46287</v>
      </c>
      <c r="B6" s="7" t="s">
        <v>175</v>
      </c>
      <c r="C6" s="33" t="n">
        <v>-8400000</v>
      </c>
      <c r="D6" s="29" t="str">
        <f aca="false">IF($C6="","",IF(COUNTIF($H$6:$H$105,$C6)&gt;0,"Cruza","Pendiente"))</f>
        <v>Cruza</v>
      </c>
      <c r="F6" s="16" t="n">
        <v>46287</v>
      </c>
      <c r="G6" s="7" t="s">
        <v>175</v>
      </c>
      <c r="H6" s="33" t="n">
        <v>-8400000</v>
      </c>
      <c r="I6" s="29" t="str">
        <f aca="false">IF($H6="","",IF(COUNTIF($C$6:$C$105,$H6)&gt;0,"Cruza","Pendiente"))</f>
        <v>Cruza</v>
      </c>
    </row>
    <row r="7" customFormat="false" ht="15" hidden="false" customHeight="false" outlineLevel="0" collapsed="false">
      <c r="A7" s="16" t="n">
        <v>46293</v>
      </c>
      <c r="B7" s="7" t="s">
        <v>176</v>
      </c>
      <c r="C7" s="33" t="n">
        <v>4200000</v>
      </c>
      <c r="D7" s="29" t="str">
        <f aca="false">IF($C7="","",IF(COUNTIF($H$6:$H$105,$C7)&gt;0,"Cruza","Pendiente"))</f>
        <v>Cruza</v>
      </c>
      <c r="F7" s="16" t="n">
        <v>46293</v>
      </c>
      <c r="G7" s="7" t="s">
        <v>176</v>
      </c>
      <c r="H7" s="33" t="n">
        <v>4200000</v>
      </c>
      <c r="I7" s="29" t="str">
        <f aca="false">IF($H7="","",IF(COUNTIF($C$6:$C$105,$H7)&gt;0,"Cruza","Pendiente"))</f>
        <v>Cruza</v>
      </c>
    </row>
    <row r="8" customFormat="false" ht="15" hidden="false" customHeight="false" outlineLevel="0" collapsed="false">
      <c r="A8" s="16" t="n">
        <v>46289</v>
      </c>
      <c r="B8" s="7" t="s">
        <v>177</v>
      </c>
      <c r="C8" s="33" t="n">
        <v>850000</v>
      </c>
      <c r="D8" s="29" t="str">
        <f aca="false">IF($C8="","",IF(COUNTIF($H$6:$H$105,$C8)&gt;0,"Cruza","Pendiente"))</f>
        <v>Pendiente</v>
      </c>
      <c r="F8" s="16" t="n">
        <v>46294</v>
      </c>
      <c r="G8" s="7" t="s">
        <v>178</v>
      </c>
      <c r="H8" s="33" t="n">
        <v>1850000</v>
      </c>
      <c r="I8" s="29" t="str">
        <f aca="false">IF($H8="","",IF(COUNTIF($C$6:$C$105,$H8)&gt;0,"Cruza","Pendiente"))</f>
        <v>Pendiente</v>
      </c>
    </row>
    <row r="9" customFormat="false" ht="15" hidden="false" customHeight="false" outlineLevel="0" collapsed="false">
      <c r="A9" s="16" t="n">
        <v>46295</v>
      </c>
      <c r="B9" s="7" t="s">
        <v>179</v>
      </c>
      <c r="C9" s="33" t="n">
        <v>120000</v>
      </c>
      <c r="D9" s="29" t="str">
        <f aca="false">IF($C9="","",IF(COUNTIF($H$6:$H$105,$C9)&gt;0,"Cruza","Pendiente"))</f>
        <v>Pendiente</v>
      </c>
      <c r="F9" s="16" t="n">
        <v>46295</v>
      </c>
      <c r="G9" s="7" t="s">
        <v>180</v>
      </c>
      <c r="H9" s="33" t="n">
        <v>1350000</v>
      </c>
      <c r="I9" s="29" t="str">
        <f aca="false">IF($H9="","",IF(COUNTIF($C$6:$C$105,$H9)&gt;0,"Cruza","Pendiente"))</f>
        <v>Pendiente</v>
      </c>
    </row>
    <row r="10" customFormat="false" ht="15" hidden="false" customHeight="false" outlineLevel="0" collapsed="false">
      <c r="A10" s="16" t="n">
        <v>46295</v>
      </c>
      <c r="B10" s="7" t="s">
        <v>130</v>
      </c>
      <c r="C10" s="33" t="n">
        <v>-86400</v>
      </c>
      <c r="D10" s="29" t="str">
        <f aca="false">IF($C10="","",IF(COUNTIF($H$6:$H$105,$C10)&gt;0,"Cruza","Pendiente"))</f>
        <v>Pendiente</v>
      </c>
      <c r="F10" s="16" t="n">
        <v>46287</v>
      </c>
      <c r="G10" s="7" t="s">
        <v>181</v>
      </c>
      <c r="H10" s="33" t="n">
        <v>-1250000</v>
      </c>
      <c r="I10" s="29" t="str">
        <f aca="false">IF($H10="","",IF(COUNTIF($C$6:$C$105,$H10)&gt;0,"Cruza","Pendiente"))</f>
        <v>Pendiente</v>
      </c>
    </row>
    <row r="11" customFormat="false" ht="15" hidden="false" customHeight="false" outlineLevel="0" collapsed="false">
      <c r="A11" s="16"/>
      <c r="B11" s="7"/>
      <c r="C11" s="33"/>
      <c r="D11" s="29" t="str">
        <f aca="false">IF($C11="","",IF(COUNTIF($H$6:$H$105,$C11)&gt;0,"Cruza","Pendiente"))</f>
        <v/>
      </c>
      <c r="F11" s="16"/>
      <c r="G11" s="7"/>
      <c r="H11" s="33"/>
      <c r="I11" s="29" t="str">
        <f aca="false">IF($H11="","",IF(COUNTIF($C$6:$C$105,$H11)&gt;0,"Cruza","Pendiente"))</f>
        <v/>
      </c>
    </row>
    <row r="12" customFormat="false" ht="15" hidden="false" customHeight="false" outlineLevel="0" collapsed="false">
      <c r="A12" s="16"/>
      <c r="B12" s="7"/>
      <c r="C12" s="33"/>
      <c r="D12" s="29" t="str">
        <f aca="false">IF($C12="","",IF(COUNTIF($H$6:$H$105,$C12)&gt;0,"Cruza","Pendiente"))</f>
        <v/>
      </c>
      <c r="F12" s="16"/>
      <c r="G12" s="7"/>
      <c r="H12" s="33"/>
      <c r="I12" s="29" t="str">
        <f aca="false">IF($H12="","",IF(COUNTIF($C$6:$C$105,$H12)&gt;0,"Cruza","Pendiente"))</f>
        <v/>
      </c>
    </row>
    <row r="13" customFormat="false" ht="15" hidden="false" customHeight="false" outlineLevel="0" collapsed="false">
      <c r="A13" s="16"/>
      <c r="B13" s="7"/>
      <c r="C13" s="33"/>
      <c r="D13" s="29" t="str">
        <f aca="false">IF($C13="","",IF(COUNTIF($H$6:$H$105,$C13)&gt;0,"Cruza","Pendiente"))</f>
        <v/>
      </c>
      <c r="F13" s="16"/>
      <c r="G13" s="7"/>
      <c r="H13" s="33"/>
      <c r="I13" s="29" t="str">
        <f aca="false">IF($H13="","",IF(COUNTIF($C$6:$C$105,$H13)&gt;0,"Cruza","Pendiente"))</f>
        <v/>
      </c>
    </row>
    <row r="14" customFormat="false" ht="15" hidden="false" customHeight="false" outlineLevel="0" collapsed="false">
      <c r="A14" s="16"/>
      <c r="B14" s="7"/>
      <c r="C14" s="33"/>
      <c r="D14" s="29" t="str">
        <f aca="false">IF($C14="","",IF(COUNTIF($H$6:$H$105,$C14)&gt;0,"Cruza","Pendiente"))</f>
        <v/>
      </c>
      <c r="F14" s="16"/>
      <c r="G14" s="7"/>
      <c r="H14" s="33"/>
      <c r="I14" s="29" t="str">
        <f aca="false">IF($H14="","",IF(COUNTIF($C$6:$C$105,$H14)&gt;0,"Cruza","Pendiente"))</f>
        <v/>
      </c>
    </row>
    <row r="15" customFormat="false" ht="15" hidden="false" customHeight="false" outlineLevel="0" collapsed="false">
      <c r="A15" s="16"/>
      <c r="B15" s="7"/>
      <c r="C15" s="33"/>
      <c r="D15" s="29" t="str">
        <f aca="false">IF($C15="","",IF(COUNTIF($H$6:$H$105,$C15)&gt;0,"Cruza","Pendiente"))</f>
        <v/>
      </c>
      <c r="F15" s="16"/>
      <c r="G15" s="7"/>
      <c r="H15" s="33"/>
      <c r="I15" s="29" t="str">
        <f aca="false">IF($H15="","",IF(COUNTIF($C$6:$C$105,$H15)&gt;0,"Cruza","Pendiente"))</f>
        <v/>
      </c>
    </row>
    <row r="16" customFormat="false" ht="15" hidden="false" customHeight="false" outlineLevel="0" collapsed="false">
      <c r="A16" s="16"/>
      <c r="B16" s="7"/>
      <c r="C16" s="33"/>
      <c r="D16" s="29" t="str">
        <f aca="false">IF($C16="","",IF(COUNTIF($H$6:$H$105,$C16)&gt;0,"Cruza","Pendiente"))</f>
        <v/>
      </c>
      <c r="F16" s="16"/>
      <c r="G16" s="7"/>
      <c r="H16" s="33"/>
      <c r="I16" s="29" t="str">
        <f aca="false">IF($H16="","",IF(COUNTIF($C$6:$C$105,$H16)&gt;0,"Cruza","Pendiente"))</f>
        <v/>
      </c>
    </row>
    <row r="17" customFormat="false" ht="15" hidden="false" customHeight="false" outlineLevel="0" collapsed="false">
      <c r="A17" s="16"/>
      <c r="B17" s="7"/>
      <c r="C17" s="33"/>
      <c r="D17" s="29" t="str">
        <f aca="false">IF($C17="","",IF(COUNTIF($H$6:$H$105,$C17)&gt;0,"Cruza","Pendiente"))</f>
        <v/>
      </c>
      <c r="F17" s="16"/>
      <c r="G17" s="7"/>
      <c r="H17" s="33"/>
      <c r="I17" s="29" t="str">
        <f aca="false">IF($H17="","",IF(COUNTIF($C$6:$C$105,$H17)&gt;0,"Cruza","Pendiente"))</f>
        <v/>
      </c>
    </row>
    <row r="18" customFormat="false" ht="15" hidden="false" customHeight="false" outlineLevel="0" collapsed="false">
      <c r="A18" s="16"/>
      <c r="B18" s="7"/>
      <c r="C18" s="33"/>
      <c r="D18" s="29" t="str">
        <f aca="false">IF($C18="","",IF(COUNTIF($H$6:$H$105,$C18)&gt;0,"Cruza","Pendiente"))</f>
        <v/>
      </c>
      <c r="F18" s="16"/>
      <c r="G18" s="7"/>
      <c r="H18" s="33"/>
      <c r="I18" s="29" t="str">
        <f aca="false">IF($H18="","",IF(COUNTIF($C$6:$C$105,$H18)&gt;0,"Cruza","Pendiente"))</f>
        <v/>
      </c>
    </row>
    <row r="19" customFormat="false" ht="15" hidden="false" customHeight="false" outlineLevel="0" collapsed="false">
      <c r="A19" s="16"/>
      <c r="B19" s="7"/>
      <c r="C19" s="33"/>
      <c r="D19" s="29" t="str">
        <f aca="false">IF($C19="","",IF(COUNTIF($H$6:$H$105,$C19)&gt;0,"Cruza","Pendiente"))</f>
        <v/>
      </c>
      <c r="F19" s="16"/>
      <c r="G19" s="7"/>
      <c r="H19" s="33"/>
      <c r="I19" s="29" t="str">
        <f aca="false">IF($H19="","",IF(COUNTIF($C$6:$C$105,$H19)&gt;0,"Cruza","Pendiente"))</f>
        <v/>
      </c>
    </row>
    <row r="20" customFormat="false" ht="15" hidden="false" customHeight="false" outlineLevel="0" collapsed="false">
      <c r="A20" s="16"/>
      <c r="B20" s="7"/>
      <c r="C20" s="33"/>
      <c r="D20" s="29" t="str">
        <f aca="false">IF($C20="","",IF(COUNTIF($H$6:$H$105,$C20)&gt;0,"Cruza","Pendiente"))</f>
        <v/>
      </c>
      <c r="F20" s="16"/>
      <c r="G20" s="7"/>
      <c r="H20" s="33"/>
      <c r="I20" s="29" t="str">
        <f aca="false">IF($H20="","",IF(COUNTIF($C$6:$C$105,$H20)&gt;0,"Cruza","Pendiente"))</f>
        <v/>
      </c>
    </row>
    <row r="21" customFormat="false" ht="15" hidden="false" customHeight="false" outlineLevel="0" collapsed="false">
      <c r="A21" s="16"/>
      <c r="B21" s="7"/>
      <c r="C21" s="33"/>
      <c r="D21" s="29" t="str">
        <f aca="false">IF($C21="","",IF(COUNTIF($H$6:$H$105,$C21)&gt;0,"Cruza","Pendiente"))</f>
        <v/>
      </c>
      <c r="F21" s="16"/>
      <c r="G21" s="7"/>
      <c r="H21" s="33"/>
      <c r="I21" s="29" t="str">
        <f aca="false">IF($H21="","",IF(COUNTIF($C$6:$C$105,$H21)&gt;0,"Cruza","Pendiente"))</f>
        <v/>
      </c>
    </row>
    <row r="22" customFormat="false" ht="15" hidden="false" customHeight="false" outlineLevel="0" collapsed="false">
      <c r="A22" s="16"/>
      <c r="B22" s="7"/>
      <c r="C22" s="33"/>
      <c r="D22" s="29" t="str">
        <f aca="false">IF($C22="","",IF(COUNTIF($H$6:$H$105,$C22)&gt;0,"Cruza","Pendiente"))</f>
        <v/>
      </c>
      <c r="F22" s="16"/>
      <c r="G22" s="7"/>
      <c r="H22" s="33"/>
      <c r="I22" s="29" t="str">
        <f aca="false">IF($H22="","",IF(COUNTIF($C$6:$C$105,$H22)&gt;0,"Cruza","Pendiente"))</f>
        <v/>
      </c>
    </row>
    <row r="23" customFormat="false" ht="15" hidden="false" customHeight="false" outlineLevel="0" collapsed="false">
      <c r="A23" s="16"/>
      <c r="B23" s="7"/>
      <c r="C23" s="33"/>
      <c r="D23" s="29" t="str">
        <f aca="false">IF($C23="","",IF(COUNTIF($H$6:$H$105,$C23)&gt;0,"Cruza","Pendiente"))</f>
        <v/>
      </c>
      <c r="F23" s="16"/>
      <c r="G23" s="7"/>
      <c r="H23" s="33"/>
      <c r="I23" s="29" t="str">
        <f aca="false">IF($H23="","",IF(COUNTIF($C$6:$C$105,$H23)&gt;0,"Cruza","Pendiente"))</f>
        <v/>
      </c>
    </row>
    <row r="24" customFormat="false" ht="15" hidden="false" customHeight="false" outlineLevel="0" collapsed="false">
      <c r="A24" s="16"/>
      <c r="B24" s="7"/>
      <c r="C24" s="33"/>
      <c r="D24" s="29" t="str">
        <f aca="false">IF($C24="","",IF(COUNTIF($H$6:$H$105,$C24)&gt;0,"Cruza","Pendiente"))</f>
        <v/>
      </c>
      <c r="F24" s="16"/>
      <c r="G24" s="7"/>
      <c r="H24" s="33"/>
      <c r="I24" s="29" t="str">
        <f aca="false">IF($H24="","",IF(COUNTIF($C$6:$C$105,$H24)&gt;0,"Cruza","Pendiente"))</f>
        <v/>
      </c>
    </row>
    <row r="25" customFormat="false" ht="15" hidden="false" customHeight="false" outlineLevel="0" collapsed="false">
      <c r="A25" s="16"/>
      <c r="B25" s="7"/>
      <c r="C25" s="33"/>
      <c r="D25" s="29" t="str">
        <f aca="false">IF($C25="","",IF(COUNTIF($H$6:$H$105,$C25)&gt;0,"Cruza","Pendiente"))</f>
        <v/>
      </c>
      <c r="F25" s="16"/>
      <c r="G25" s="7"/>
      <c r="H25" s="33"/>
      <c r="I25" s="29" t="str">
        <f aca="false">IF($H25="","",IF(COUNTIF($C$6:$C$105,$H25)&gt;0,"Cruza","Pendiente"))</f>
        <v/>
      </c>
    </row>
    <row r="26" customFormat="false" ht="15" hidden="false" customHeight="false" outlineLevel="0" collapsed="false">
      <c r="A26" s="16"/>
      <c r="B26" s="7"/>
      <c r="C26" s="33"/>
      <c r="D26" s="29" t="str">
        <f aca="false">IF($C26="","",IF(COUNTIF($H$6:$H$105,$C26)&gt;0,"Cruza","Pendiente"))</f>
        <v/>
      </c>
      <c r="F26" s="16"/>
      <c r="G26" s="7"/>
      <c r="H26" s="33"/>
      <c r="I26" s="29" t="str">
        <f aca="false">IF($H26="","",IF(COUNTIF($C$6:$C$105,$H26)&gt;0,"Cruza","Pendiente"))</f>
        <v/>
      </c>
    </row>
    <row r="27" customFormat="false" ht="15" hidden="false" customHeight="false" outlineLevel="0" collapsed="false">
      <c r="A27" s="16"/>
      <c r="B27" s="7"/>
      <c r="C27" s="33"/>
      <c r="D27" s="29" t="str">
        <f aca="false">IF($C27="","",IF(COUNTIF($H$6:$H$105,$C27)&gt;0,"Cruza","Pendiente"))</f>
        <v/>
      </c>
      <c r="F27" s="16"/>
      <c r="G27" s="7"/>
      <c r="H27" s="33"/>
      <c r="I27" s="29" t="str">
        <f aca="false">IF($H27="","",IF(COUNTIF($C$6:$C$105,$H27)&gt;0,"Cruza","Pendiente"))</f>
        <v/>
      </c>
    </row>
    <row r="28" customFormat="false" ht="15" hidden="false" customHeight="false" outlineLevel="0" collapsed="false">
      <c r="A28" s="16"/>
      <c r="B28" s="7"/>
      <c r="C28" s="33"/>
      <c r="D28" s="29" t="str">
        <f aca="false">IF($C28="","",IF(COUNTIF($H$6:$H$105,$C28)&gt;0,"Cruza","Pendiente"))</f>
        <v/>
      </c>
      <c r="F28" s="16"/>
      <c r="G28" s="7"/>
      <c r="H28" s="33"/>
      <c r="I28" s="29" t="str">
        <f aca="false">IF($H28="","",IF(COUNTIF($C$6:$C$105,$H28)&gt;0,"Cruza","Pendiente"))</f>
        <v/>
      </c>
    </row>
    <row r="29" customFormat="false" ht="15" hidden="false" customHeight="false" outlineLevel="0" collapsed="false">
      <c r="A29" s="16"/>
      <c r="B29" s="7"/>
      <c r="C29" s="33"/>
      <c r="D29" s="29" t="str">
        <f aca="false">IF($C29="","",IF(COUNTIF($H$6:$H$105,$C29)&gt;0,"Cruza","Pendiente"))</f>
        <v/>
      </c>
      <c r="F29" s="16"/>
      <c r="G29" s="7"/>
      <c r="H29" s="33"/>
      <c r="I29" s="29" t="str">
        <f aca="false">IF($H29="","",IF(COUNTIF($C$6:$C$105,$H29)&gt;0,"Cruza","Pendiente"))</f>
        <v/>
      </c>
    </row>
    <row r="30" customFormat="false" ht="15" hidden="false" customHeight="false" outlineLevel="0" collapsed="false">
      <c r="A30" s="16"/>
      <c r="B30" s="7"/>
      <c r="C30" s="33"/>
      <c r="D30" s="29" t="str">
        <f aca="false">IF($C30="","",IF(COUNTIF($H$6:$H$105,$C30)&gt;0,"Cruza","Pendiente"))</f>
        <v/>
      </c>
      <c r="F30" s="16"/>
      <c r="G30" s="7"/>
      <c r="H30" s="33"/>
      <c r="I30" s="29" t="str">
        <f aca="false">IF($H30="","",IF(COUNTIF($C$6:$C$105,$H30)&gt;0,"Cruza","Pendiente"))</f>
        <v/>
      </c>
    </row>
    <row r="31" customFormat="false" ht="15" hidden="false" customHeight="false" outlineLevel="0" collapsed="false">
      <c r="A31" s="16"/>
      <c r="B31" s="7"/>
      <c r="C31" s="33"/>
      <c r="D31" s="29" t="str">
        <f aca="false">IF($C31="","",IF(COUNTIF($H$6:$H$105,$C31)&gt;0,"Cruza","Pendiente"))</f>
        <v/>
      </c>
      <c r="F31" s="16"/>
      <c r="G31" s="7"/>
      <c r="H31" s="33"/>
      <c r="I31" s="29" t="str">
        <f aca="false">IF($H31="","",IF(COUNTIF($C$6:$C$105,$H31)&gt;0,"Cruza","Pendiente"))</f>
        <v/>
      </c>
    </row>
    <row r="32" customFormat="false" ht="15" hidden="false" customHeight="false" outlineLevel="0" collapsed="false">
      <c r="A32" s="16"/>
      <c r="B32" s="7"/>
      <c r="C32" s="33"/>
      <c r="D32" s="29" t="str">
        <f aca="false">IF($C32="","",IF(COUNTIF($H$6:$H$105,$C32)&gt;0,"Cruza","Pendiente"))</f>
        <v/>
      </c>
      <c r="F32" s="16"/>
      <c r="G32" s="7"/>
      <c r="H32" s="33"/>
      <c r="I32" s="29" t="str">
        <f aca="false">IF($H32="","",IF(COUNTIF($C$6:$C$105,$H32)&gt;0,"Cruza","Pendiente"))</f>
        <v/>
      </c>
    </row>
    <row r="33" customFormat="false" ht="15" hidden="false" customHeight="false" outlineLevel="0" collapsed="false">
      <c r="A33" s="16"/>
      <c r="B33" s="7"/>
      <c r="C33" s="33"/>
      <c r="D33" s="29" t="str">
        <f aca="false">IF($C33="","",IF(COUNTIF($H$6:$H$105,$C33)&gt;0,"Cruza","Pendiente"))</f>
        <v/>
      </c>
      <c r="F33" s="16"/>
      <c r="G33" s="7"/>
      <c r="H33" s="33"/>
      <c r="I33" s="29" t="str">
        <f aca="false">IF($H33="","",IF(COUNTIF($C$6:$C$105,$H33)&gt;0,"Cruza","Pendiente"))</f>
        <v/>
      </c>
    </row>
    <row r="34" customFormat="false" ht="15" hidden="false" customHeight="false" outlineLevel="0" collapsed="false">
      <c r="A34" s="16"/>
      <c r="B34" s="7"/>
      <c r="C34" s="33"/>
      <c r="D34" s="29" t="str">
        <f aca="false">IF($C34="","",IF(COUNTIF($H$6:$H$105,$C34)&gt;0,"Cruza","Pendiente"))</f>
        <v/>
      </c>
      <c r="F34" s="16"/>
      <c r="G34" s="7"/>
      <c r="H34" s="33"/>
      <c r="I34" s="29" t="str">
        <f aca="false">IF($H34="","",IF(COUNTIF($C$6:$C$105,$H34)&gt;0,"Cruza","Pendiente"))</f>
        <v/>
      </c>
    </row>
    <row r="35" customFormat="false" ht="15" hidden="false" customHeight="false" outlineLevel="0" collapsed="false">
      <c r="A35" s="16"/>
      <c r="B35" s="7"/>
      <c r="C35" s="33"/>
      <c r="D35" s="29" t="str">
        <f aca="false">IF($C35="","",IF(COUNTIF($H$6:$H$105,$C35)&gt;0,"Cruza","Pendiente"))</f>
        <v/>
      </c>
      <c r="F35" s="16"/>
      <c r="G35" s="7"/>
      <c r="H35" s="33"/>
      <c r="I35" s="29" t="str">
        <f aca="false">IF($H35="","",IF(COUNTIF($C$6:$C$105,$H35)&gt;0,"Cruza","Pendiente"))</f>
        <v/>
      </c>
    </row>
    <row r="36" customFormat="false" ht="15" hidden="false" customHeight="false" outlineLevel="0" collapsed="false">
      <c r="A36" s="16"/>
      <c r="B36" s="7"/>
      <c r="C36" s="33"/>
      <c r="D36" s="29" t="str">
        <f aca="false">IF($C36="","",IF(COUNTIF($H$6:$H$105,$C36)&gt;0,"Cruza","Pendiente"))</f>
        <v/>
      </c>
      <c r="F36" s="16"/>
      <c r="G36" s="7"/>
      <c r="H36" s="33"/>
      <c r="I36" s="29" t="str">
        <f aca="false">IF($H36="","",IF(COUNTIF($C$6:$C$105,$H36)&gt;0,"Cruza","Pendiente"))</f>
        <v/>
      </c>
    </row>
    <row r="37" customFormat="false" ht="15" hidden="false" customHeight="false" outlineLevel="0" collapsed="false">
      <c r="A37" s="16"/>
      <c r="B37" s="7"/>
      <c r="C37" s="33"/>
      <c r="D37" s="29" t="str">
        <f aca="false">IF($C37="","",IF(COUNTIF($H$6:$H$105,$C37)&gt;0,"Cruza","Pendiente"))</f>
        <v/>
      </c>
      <c r="F37" s="16"/>
      <c r="G37" s="7"/>
      <c r="H37" s="33"/>
      <c r="I37" s="29" t="str">
        <f aca="false">IF($H37="","",IF(COUNTIF($C$6:$C$105,$H37)&gt;0,"Cruza","Pendiente"))</f>
        <v/>
      </c>
    </row>
    <row r="38" customFormat="false" ht="15" hidden="false" customHeight="false" outlineLevel="0" collapsed="false">
      <c r="A38" s="16"/>
      <c r="B38" s="7"/>
      <c r="C38" s="33"/>
      <c r="D38" s="29" t="str">
        <f aca="false">IF($C38="","",IF(COUNTIF($H$6:$H$105,$C38)&gt;0,"Cruza","Pendiente"))</f>
        <v/>
      </c>
      <c r="F38" s="16"/>
      <c r="G38" s="7"/>
      <c r="H38" s="33"/>
      <c r="I38" s="29" t="str">
        <f aca="false">IF($H38="","",IF(COUNTIF($C$6:$C$105,$H38)&gt;0,"Cruza","Pendiente"))</f>
        <v/>
      </c>
    </row>
    <row r="39" customFormat="false" ht="15" hidden="false" customHeight="false" outlineLevel="0" collapsed="false">
      <c r="A39" s="16"/>
      <c r="B39" s="7"/>
      <c r="C39" s="33"/>
      <c r="D39" s="29" t="str">
        <f aca="false">IF($C39="","",IF(COUNTIF($H$6:$H$105,$C39)&gt;0,"Cruza","Pendiente"))</f>
        <v/>
      </c>
      <c r="F39" s="16"/>
      <c r="G39" s="7"/>
      <c r="H39" s="33"/>
      <c r="I39" s="29" t="str">
        <f aca="false">IF($H39="","",IF(COUNTIF($C$6:$C$105,$H39)&gt;0,"Cruza","Pendiente"))</f>
        <v/>
      </c>
    </row>
    <row r="40" customFormat="false" ht="15" hidden="false" customHeight="false" outlineLevel="0" collapsed="false">
      <c r="A40" s="16"/>
      <c r="B40" s="7"/>
      <c r="C40" s="33"/>
      <c r="D40" s="29" t="str">
        <f aca="false">IF($C40="","",IF(COUNTIF($H$6:$H$105,$C40)&gt;0,"Cruza","Pendiente"))</f>
        <v/>
      </c>
      <c r="F40" s="16"/>
      <c r="G40" s="7"/>
      <c r="H40" s="33"/>
      <c r="I40" s="29" t="str">
        <f aca="false">IF($H40="","",IF(COUNTIF($C$6:$C$105,$H40)&gt;0,"Cruza","Pendiente"))</f>
        <v/>
      </c>
    </row>
    <row r="41" customFormat="false" ht="15" hidden="false" customHeight="false" outlineLevel="0" collapsed="false">
      <c r="A41" s="16"/>
      <c r="B41" s="7"/>
      <c r="C41" s="33"/>
      <c r="D41" s="29" t="str">
        <f aca="false">IF($C41="","",IF(COUNTIF($H$6:$H$105,$C41)&gt;0,"Cruza","Pendiente"))</f>
        <v/>
      </c>
      <c r="F41" s="16"/>
      <c r="G41" s="7"/>
      <c r="H41" s="33"/>
      <c r="I41" s="29" t="str">
        <f aca="false">IF($H41="","",IF(COUNTIF($C$6:$C$105,$H41)&gt;0,"Cruza","Pendiente"))</f>
        <v/>
      </c>
    </row>
    <row r="42" customFormat="false" ht="15" hidden="false" customHeight="false" outlineLevel="0" collapsed="false">
      <c r="A42" s="16"/>
      <c r="B42" s="7"/>
      <c r="C42" s="33"/>
      <c r="D42" s="29" t="str">
        <f aca="false">IF($C42="","",IF(COUNTIF($H$6:$H$105,$C42)&gt;0,"Cruza","Pendiente"))</f>
        <v/>
      </c>
      <c r="F42" s="16"/>
      <c r="G42" s="7"/>
      <c r="H42" s="33"/>
      <c r="I42" s="29" t="str">
        <f aca="false">IF($H42="","",IF(COUNTIF($C$6:$C$105,$H42)&gt;0,"Cruza","Pendiente"))</f>
        <v/>
      </c>
    </row>
    <row r="43" customFormat="false" ht="15" hidden="false" customHeight="false" outlineLevel="0" collapsed="false">
      <c r="A43" s="16"/>
      <c r="B43" s="7"/>
      <c r="C43" s="33"/>
      <c r="D43" s="29" t="str">
        <f aca="false">IF($C43="","",IF(COUNTIF($H$6:$H$105,$C43)&gt;0,"Cruza","Pendiente"))</f>
        <v/>
      </c>
      <c r="F43" s="16"/>
      <c r="G43" s="7"/>
      <c r="H43" s="33"/>
      <c r="I43" s="29" t="str">
        <f aca="false">IF($H43="","",IF(COUNTIF($C$6:$C$105,$H43)&gt;0,"Cruza","Pendiente"))</f>
        <v/>
      </c>
    </row>
    <row r="44" customFormat="false" ht="15" hidden="false" customHeight="false" outlineLevel="0" collapsed="false">
      <c r="A44" s="16"/>
      <c r="B44" s="7"/>
      <c r="C44" s="33"/>
      <c r="D44" s="29" t="str">
        <f aca="false">IF($C44="","",IF(COUNTIF($H$6:$H$105,$C44)&gt;0,"Cruza","Pendiente"))</f>
        <v/>
      </c>
      <c r="F44" s="16"/>
      <c r="G44" s="7"/>
      <c r="H44" s="33"/>
      <c r="I44" s="29" t="str">
        <f aca="false">IF($H44="","",IF(COUNTIF($C$6:$C$105,$H44)&gt;0,"Cruza","Pendiente"))</f>
        <v/>
      </c>
    </row>
    <row r="45" customFormat="false" ht="15" hidden="false" customHeight="false" outlineLevel="0" collapsed="false">
      <c r="A45" s="16"/>
      <c r="B45" s="7"/>
      <c r="C45" s="33"/>
      <c r="D45" s="29" t="str">
        <f aca="false">IF($C45="","",IF(COUNTIF($H$6:$H$105,$C45)&gt;0,"Cruza","Pendiente"))</f>
        <v/>
      </c>
      <c r="F45" s="16"/>
      <c r="G45" s="7"/>
      <c r="H45" s="33"/>
      <c r="I45" s="29" t="str">
        <f aca="false">IF($H45="","",IF(COUNTIF($C$6:$C$105,$H45)&gt;0,"Cruza","Pendiente"))</f>
        <v/>
      </c>
    </row>
    <row r="46" customFormat="false" ht="15" hidden="false" customHeight="false" outlineLevel="0" collapsed="false">
      <c r="A46" s="16"/>
      <c r="B46" s="7"/>
      <c r="C46" s="33"/>
      <c r="D46" s="29" t="str">
        <f aca="false">IF($C46="","",IF(COUNTIF($H$6:$H$105,$C46)&gt;0,"Cruza","Pendiente"))</f>
        <v/>
      </c>
      <c r="F46" s="16"/>
      <c r="G46" s="7"/>
      <c r="H46" s="33"/>
      <c r="I46" s="29" t="str">
        <f aca="false">IF($H46="","",IF(COUNTIF($C$6:$C$105,$H46)&gt;0,"Cruza","Pendiente"))</f>
        <v/>
      </c>
    </row>
    <row r="47" customFormat="false" ht="15" hidden="false" customHeight="false" outlineLevel="0" collapsed="false">
      <c r="A47" s="16"/>
      <c r="B47" s="7"/>
      <c r="C47" s="33"/>
      <c r="D47" s="29" t="str">
        <f aca="false">IF($C47="","",IF(COUNTIF($H$6:$H$105,$C47)&gt;0,"Cruza","Pendiente"))</f>
        <v/>
      </c>
      <c r="F47" s="16"/>
      <c r="G47" s="7"/>
      <c r="H47" s="33"/>
      <c r="I47" s="29" t="str">
        <f aca="false">IF($H47="","",IF(COUNTIF($C$6:$C$105,$H47)&gt;0,"Cruza","Pendiente"))</f>
        <v/>
      </c>
    </row>
    <row r="48" customFormat="false" ht="15" hidden="false" customHeight="false" outlineLevel="0" collapsed="false">
      <c r="A48" s="16"/>
      <c r="B48" s="7"/>
      <c r="C48" s="33"/>
      <c r="D48" s="29" t="str">
        <f aca="false">IF($C48="","",IF(COUNTIF($H$6:$H$105,$C48)&gt;0,"Cruza","Pendiente"))</f>
        <v/>
      </c>
      <c r="F48" s="16"/>
      <c r="G48" s="7"/>
      <c r="H48" s="33"/>
      <c r="I48" s="29" t="str">
        <f aca="false">IF($H48="","",IF(COUNTIF($C$6:$C$105,$H48)&gt;0,"Cruza","Pendiente"))</f>
        <v/>
      </c>
    </row>
    <row r="49" customFormat="false" ht="15" hidden="false" customHeight="false" outlineLevel="0" collapsed="false">
      <c r="A49" s="16"/>
      <c r="B49" s="7"/>
      <c r="C49" s="33"/>
      <c r="D49" s="29" t="str">
        <f aca="false">IF($C49="","",IF(COUNTIF($H$6:$H$105,$C49)&gt;0,"Cruza","Pendiente"))</f>
        <v/>
      </c>
      <c r="F49" s="16"/>
      <c r="G49" s="7"/>
      <c r="H49" s="33"/>
      <c r="I49" s="29" t="str">
        <f aca="false">IF($H49="","",IF(COUNTIF($C$6:$C$105,$H49)&gt;0,"Cruza","Pendiente"))</f>
        <v/>
      </c>
    </row>
    <row r="50" customFormat="false" ht="15" hidden="false" customHeight="false" outlineLevel="0" collapsed="false">
      <c r="A50" s="16"/>
      <c r="B50" s="7"/>
      <c r="C50" s="33"/>
      <c r="D50" s="29" t="str">
        <f aca="false">IF($C50="","",IF(COUNTIF($H$6:$H$105,$C50)&gt;0,"Cruza","Pendiente"))</f>
        <v/>
      </c>
      <c r="F50" s="16"/>
      <c r="G50" s="7"/>
      <c r="H50" s="33"/>
      <c r="I50" s="29" t="str">
        <f aca="false">IF($H50="","",IF(COUNTIF($C$6:$C$105,$H50)&gt;0,"Cruza","Pendiente"))</f>
        <v/>
      </c>
    </row>
    <row r="51" customFormat="false" ht="15" hidden="false" customHeight="false" outlineLevel="0" collapsed="false">
      <c r="A51" s="16"/>
      <c r="B51" s="7"/>
      <c r="C51" s="33"/>
      <c r="D51" s="29" t="str">
        <f aca="false">IF($C51="","",IF(COUNTIF($H$6:$H$105,$C51)&gt;0,"Cruza","Pendiente"))</f>
        <v/>
      </c>
      <c r="F51" s="16"/>
      <c r="G51" s="7"/>
      <c r="H51" s="33"/>
      <c r="I51" s="29" t="str">
        <f aca="false">IF($H51="","",IF(COUNTIF($C$6:$C$105,$H51)&gt;0,"Cruza","Pendiente"))</f>
        <v/>
      </c>
    </row>
    <row r="52" customFormat="false" ht="15" hidden="false" customHeight="false" outlineLevel="0" collapsed="false">
      <c r="A52" s="16"/>
      <c r="B52" s="7"/>
      <c r="C52" s="33"/>
      <c r="D52" s="29" t="str">
        <f aca="false">IF($C52="","",IF(COUNTIF($H$6:$H$105,$C52)&gt;0,"Cruza","Pendiente"))</f>
        <v/>
      </c>
      <c r="F52" s="16"/>
      <c r="G52" s="7"/>
      <c r="H52" s="33"/>
      <c r="I52" s="29" t="str">
        <f aca="false">IF($H52="","",IF(COUNTIF($C$6:$C$105,$H52)&gt;0,"Cruza","Pendiente"))</f>
        <v/>
      </c>
    </row>
    <row r="53" customFormat="false" ht="15" hidden="false" customHeight="false" outlineLevel="0" collapsed="false">
      <c r="A53" s="16"/>
      <c r="B53" s="7"/>
      <c r="C53" s="33"/>
      <c r="D53" s="29" t="str">
        <f aca="false">IF($C53="","",IF(COUNTIF($H$6:$H$105,$C53)&gt;0,"Cruza","Pendiente"))</f>
        <v/>
      </c>
      <c r="F53" s="16"/>
      <c r="G53" s="7"/>
      <c r="H53" s="33"/>
      <c r="I53" s="29" t="str">
        <f aca="false">IF($H53="","",IF(COUNTIF($C$6:$C$105,$H53)&gt;0,"Cruza","Pendiente"))</f>
        <v/>
      </c>
    </row>
    <row r="54" customFormat="false" ht="15" hidden="false" customHeight="false" outlineLevel="0" collapsed="false">
      <c r="A54" s="16"/>
      <c r="B54" s="7"/>
      <c r="C54" s="33"/>
      <c r="D54" s="29" t="str">
        <f aca="false">IF($C54="","",IF(COUNTIF($H$6:$H$105,$C54)&gt;0,"Cruza","Pendiente"))</f>
        <v/>
      </c>
      <c r="F54" s="16"/>
      <c r="G54" s="7"/>
      <c r="H54" s="33"/>
      <c r="I54" s="29" t="str">
        <f aca="false">IF($H54="","",IF(COUNTIF($C$6:$C$105,$H54)&gt;0,"Cruza","Pendiente"))</f>
        <v/>
      </c>
    </row>
    <row r="55" customFormat="false" ht="15" hidden="false" customHeight="false" outlineLevel="0" collapsed="false">
      <c r="A55" s="16"/>
      <c r="B55" s="7"/>
      <c r="C55" s="33"/>
      <c r="D55" s="29" t="str">
        <f aca="false">IF($C55="","",IF(COUNTIF($H$6:$H$105,$C55)&gt;0,"Cruza","Pendiente"))</f>
        <v/>
      </c>
      <c r="F55" s="16"/>
      <c r="G55" s="7"/>
      <c r="H55" s="33"/>
      <c r="I55" s="29" t="str">
        <f aca="false">IF($H55="","",IF(COUNTIF($C$6:$C$105,$H55)&gt;0,"Cruza","Pendiente"))</f>
        <v/>
      </c>
    </row>
    <row r="56" customFormat="false" ht="15" hidden="false" customHeight="false" outlineLevel="0" collapsed="false">
      <c r="A56" s="16"/>
      <c r="B56" s="7"/>
      <c r="C56" s="33"/>
      <c r="D56" s="29" t="str">
        <f aca="false">IF($C56="","",IF(COUNTIF($H$6:$H$105,$C56)&gt;0,"Cruza","Pendiente"))</f>
        <v/>
      </c>
      <c r="F56" s="16"/>
      <c r="G56" s="7"/>
      <c r="H56" s="33"/>
      <c r="I56" s="29" t="str">
        <f aca="false">IF($H56="","",IF(COUNTIF($C$6:$C$105,$H56)&gt;0,"Cruza","Pendiente"))</f>
        <v/>
      </c>
    </row>
    <row r="57" customFormat="false" ht="15" hidden="false" customHeight="false" outlineLevel="0" collapsed="false">
      <c r="A57" s="16"/>
      <c r="B57" s="7"/>
      <c r="C57" s="33"/>
      <c r="D57" s="29" t="str">
        <f aca="false">IF($C57="","",IF(COUNTIF($H$6:$H$105,$C57)&gt;0,"Cruza","Pendiente"))</f>
        <v/>
      </c>
      <c r="F57" s="16"/>
      <c r="G57" s="7"/>
      <c r="H57" s="33"/>
      <c r="I57" s="29" t="str">
        <f aca="false">IF($H57="","",IF(COUNTIF($C$6:$C$105,$H57)&gt;0,"Cruza","Pendiente"))</f>
        <v/>
      </c>
    </row>
    <row r="58" customFormat="false" ht="15" hidden="false" customHeight="false" outlineLevel="0" collapsed="false">
      <c r="A58" s="16"/>
      <c r="B58" s="7"/>
      <c r="C58" s="33"/>
      <c r="D58" s="29" t="str">
        <f aca="false">IF($C58="","",IF(COUNTIF($H$6:$H$105,$C58)&gt;0,"Cruza","Pendiente"))</f>
        <v/>
      </c>
      <c r="F58" s="16"/>
      <c r="G58" s="7"/>
      <c r="H58" s="33"/>
      <c r="I58" s="29" t="str">
        <f aca="false">IF($H58="","",IF(COUNTIF($C$6:$C$105,$H58)&gt;0,"Cruza","Pendiente"))</f>
        <v/>
      </c>
    </row>
    <row r="59" customFormat="false" ht="15" hidden="false" customHeight="false" outlineLevel="0" collapsed="false">
      <c r="A59" s="16"/>
      <c r="B59" s="7"/>
      <c r="C59" s="33"/>
      <c r="D59" s="29" t="str">
        <f aca="false">IF($C59="","",IF(COUNTIF($H$6:$H$105,$C59)&gt;0,"Cruza","Pendiente"))</f>
        <v/>
      </c>
      <c r="F59" s="16"/>
      <c r="G59" s="7"/>
      <c r="H59" s="33"/>
      <c r="I59" s="29" t="str">
        <f aca="false">IF($H59="","",IF(COUNTIF($C$6:$C$105,$H59)&gt;0,"Cruza","Pendiente"))</f>
        <v/>
      </c>
    </row>
    <row r="60" customFormat="false" ht="15" hidden="false" customHeight="false" outlineLevel="0" collapsed="false">
      <c r="A60" s="16"/>
      <c r="B60" s="7"/>
      <c r="C60" s="33"/>
      <c r="D60" s="29" t="str">
        <f aca="false">IF($C60="","",IF(COUNTIF($H$6:$H$105,$C60)&gt;0,"Cruza","Pendiente"))</f>
        <v/>
      </c>
      <c r="F60" s="16"/>
      <c r="G60" s="7"/>
      <c r="H60" s="33"/>
      <c r="I60" s="29" t="str">
        <f aca="false">IF($H60="","",IF(COUNTIF($C$6:$C$105,$H60)&gt;0,"Cruza","Pendiente"))</f>
        <v/>
      </c>
    </row>
    <row r="61" customFormat="false" ht="15" hidden="false" customHeight="false" outlineLevel="0" collapsed="false">
      <c r="A61" s="16"/>
      <c r="B61" s="7"/>
      <c r="C61" s="33"/>
      <c r="D61" s="29" t="str">
        <f aca="false">IF($C61="","",IF(COUNTIF($H$6:$H$105,$C61)&gt;0,"Cruza","Pendiente"))</f>
        <v/>
      </c>
      <c r="F61" s="16"/>
      <c r="G61" s="7"/>
      <c r="H61" s="33"/>
      <c r="I61" s="29" t="str">
        <f aca="false">IF($H61="","",IF(COUNTIF($C$6:$C$105,$H61)&gt;0,"Cruza","Pendiente"))</f>
        <v/>
      </c>
    </row>
    <row r="62" customFormat="false" ht="15" hidden="false" customHeight="false" outlineLevel="0" collapsed="false">
      <c r="A62" s="16"/>
      <c r="B62" s="7"/>
      <c r="C62" s="33"/>
      <c r="D62" s="29" t="str">
        <f aca="false">IF($C62="","",IF(COUNTIF($H$6:$H$105,$C62)&gt;0,"Cruza","Pendiente"))</f>
        <v/>
      </c>
      <c r="F62" s="16"/>
      <c r="G62" s="7"/>
      <c r="H62" s="33"/>
      <c r="I62" s="29" t="str">
        <f aca="false">IF($H62="","",IF(COUNTIF($C$6:$C$105,$H62)&gt;0,"Cruza","Pendiente"))</f>
        <v/>
      </c>
    </row>
    <row r="63" customFormat="false" ht="15" hidden="false" customHeight="false" outlineLevel="0" collapsed="false">
      <c r="A63" s="16"/>
      <c r="B63" s="7"/>
      <c r="C63" s="33"/>
      <c r="D63" s="29" t="str">
        <f aca="false">IF($C63="","",IF(COUNTIF($H$6:$H$105,$C63)&gt;0,"Cruza","Pendiente"))</f>
        <v/>
      </c>
      <c r="F63" s="16"/>
      <c r="G63" s="7"/>
      <c r="H63" s="33"/>
      <c r="I63" s="29" t="str">
        <f aca="false">IF($H63="","",IF(COUNTIF($C$6:$C$105,$H63)&gt;0,"Cruza","Pendiente"))</f>
        <v/>
      </c>
    </row>
    <row r="64" customFormat="false" ht="15" hidden="false" customHeight="false" outlineLevel="0" collapsed="false">
      <c r="A64" s="16"/>
      <c r="B64" s="7"/>
      <c r="C64" s="33"/>
      <c r="D64" s="29" t="str">
        <f aca="false">IF($C64="","",IF(COUNTIF($H$6:$H$105,$C64)&gt;0,"Cruza","Pendiente"))</f>
        <v/>
      </c>
      <c r="F64" s="16"/>
      <c r="G64" s="7"/>
      <c r="H64" s="33"/>
      <c r="I64" s="29" t="str">
        <f aca="false">IF($H64="","",IF(COUNTIF($C$6:$C$105,$H64)&gt;0,"Cruza","Pendiente"))</f>
        <v/>
      </c>
    </row>
    <row r="65" customFormat="false" ht="15" hidden="false" customHeight="false" outlineLevel="0" collapsed="false">
      <c r="A65" s="16"/>
      <c r="B65" s="7"/>
      <c r="C65" s="33"/>
      <c r="D65" s="29" t="str">
        <f aca="false">IF($C65="","",IF(COUNTIF($H$6:$H$105,$C65)&gt;0,"Cruza","Pendiente"))</f>
        <v/>
      </c>
      <c r="F65" s="16"/>
      <c r="G65" s="7"/>
      <c r="H65" s="33"/>
      <c r="I65" s="29" t="str">
        <f aca="false">IF($H65="","",IF(COUNTIF($C$6:$C$105,$H65)&gt;0,"Cruza","Pendiente"))</f>
        <v/>
      </c>
    </row>
    <row r="66" customFormat="false" ht="15" hidden="false" customHeight="false" outlineLevel="0" collapsed="false">
      <c r="A66" s="16"/>
      <c r="B66" s="7"/>
      <c r="C66" s="33"/>
      <c r="D66" s="29" t="str">
        <f aca="false">IF($C66="","",IF(COUNTIF($H$6:$H$105,$C66)&gt;0,"Cruza","Pendiente"))</f>
        <v/>
      </c>
      <c r="F66" s="16"/>
      <c r="G66" s="7"/>
      <c r="H66" s="33"/>
      <c r="I66" s="29" t="str">
        <f aca="false">IF($H66="","",IF(COUNTIF($C$6:$C$105,$H66)&gt;0,"Cruza","Pendiente"))</f>
        <v/>
      </c>
    </row>
    <row r="67" customFormat="false" ht="15" hidden="false" customHeight="false" outlineLevel="0" collapsed="false">
      <c r="A67" s="16"/>
      <c r="B67" s="7"/>
      <c r="C67" s="33"/>
      <c r="D67" s="29" t="str">
        <f aca="false">IF($C67="","",IF(COUNTIF($H$6:$H$105,$C67)&gt;0,"Cruza","Pendiente"))</f>
        <v/>
      </c>
      <c r="F67" s="16"/>
      <c r="G67" s="7"/>
      <c r="H67" s="33"/>
      <c r="I67" s="29" t="str">
        <f aca="false">IF($H67="","",IF(COUNTIF($C$6:$C$105,$H67)&gt;0,"Cruza","Pendiente"))</f>
        <v/>
      </c>
    </row>
    <row r="68" customFormat="false" ht="15" hidden="false" customHeight="false" outlineLevel="0" collapsed="false">
      <c r="A68" s="16"/>
      <c r="B68" s="7"/>
      <c r="C68" s="33"/>
      <c r="D68" s="29" t="str">
        <f aca="false">IF($C68="","",IF(COUNTIF($H$6:$H$105,$C68)&gt;0,"Cruza","Pendiente"))</f>
        <v/>
      </c>
      <c r="F68" s="16"/>
      <c r="G68" s="7"/>
      <c r="H68" s="33"/>
      <c r="I68" s="29" t="str">
        <f aca="false">IF($H68="","",IF(COUNTIF($C$6:$C$105,$H68)&gt;0,"Cruza","Pendiente"))</f>
        <v/>
      </c>
    </row>
    <row r="69" customFormat="false" ht="15" hidden="false" customHeight="false" outlineLevel="0" collapsed="false">
      <c r="A69" s="16"/>
      <c r="B69" s="7"/>
      <c r="C69" s="33"/>
      <c r="D69" s="29" t="str">
        <f aca="false">IF($C69="","",IF(COUNTIF($H$6:$H$105,$C69)&gt;0,"Cruza","Pendiente"))</f>
        <v/>
      </c>
      <c r="F69" s="16"/>
      <c r="G69" s="7"/>
      <c r="H69" s="33"/>
      <c r="I69" s="29" t="str">
        <f aca="false">IF($H69="","",IF(COUNTIF($C$6:$C$105,$H69)&gt;0,"Cruza","Pendiente"))</f>
        <v/>
      </c>
    </row>
    <row r="70" customFormat="false" ht="15" hidden="false" customHeight="false" outlineLevel="0" collapsed="false">
      <c r="A70" s="16"/>
      <c r="B70" s="7"/>
      <c r="C70" s="33"/>
      <c r="D70" s="29" t="str">
        <f aca="false">IF($C70="","",IF(COUNTIF($H$6:$H$105,$C70)&gt;0,"Cruza","Pendiente"))</f>
        <v/>
      </c>
      <c r="F70" s="16"/>
      <c r="G70" s="7"/>
      <c r="H70" s="33"/>
      <c r="I70" s="29" t="str">
        <f aca="false">IF($H70="","",IF(COUNTIF($C$6:$C$105,$H70)&gt;0,"Cruza","Pendiente"))</f>
        <v/>
      </c>
    </row>
    <row r="71" customFormat="false" ht="15" hidden="false" customHeight="false" outlineLevel="0" collapsed="false">
      <c r="A71" s="16"/>
      <c r="B71" s="7"/>
      <c r="C71" s="33"/>
      <c r="D71" s="29" t="str">
        <f aca="false">IF($C71="","",IF(COUNTIF($H$6:$H$105,$C71)&gt;0,"Cruza","Pendiente"))</f>
        <v/>
      </c>
      <c r="F71" s="16"/>
      <c r="G71" s="7"/>
      <c r="H71" s="33"/>
      <c r="I71" s="29" t="str">
        <f aca="false">IF($H71="","",IF(COUNTIF($C$6:$C$105,$H71)&gt;0,"Cruza","Pendiente"))</f>
        <v/>
      </c>
    </row>
    <row r="72" customFormat="false" ht="15" hidden="false" customHeight="false" outlineLevel="0" collapsed="false">
      <c r="A72" s="16"/>
      <c r="B72" s="7"/>
      <c r="C72" s="33"/>
      <c r="D72" s="29" t="str">
        <f aca="false">IF($C72="","",IF(COUNTIF($H$6:$H$105,$C72)&gt;0,"Cruza","Pendiente"))</f>
        <v/>
      </c>
      <c r="F72" s="16"/>
      <c r="G72" s="7"/>
      <c r="H72" s="33"/>
      <c r="I72" s="29" t="str">
        <f aca="false">IF($H72="","",IF(COUNTIF($C$6:$C$105,$H72)&gt;0,"Cruza","Pendiente"))</f>
        <v/>
      </c>
    </row>
    <row r="73" customFormat="false" ht="15" hidden="false" customHeight="false" outlineLevel="0" collapsed="false">
      <c r="A73" s="16"/>
      <c r="B73" s="7"/>
      <c r="C73" s="33"/>
      <c r="D73" s="29" t="str">
        <f aca="false">IF($C73="","",IF(COUNTIF($H$6:$H$105,$C73)&gt;0,"Cruza","Pendiente"))</f>
        <v/>
      </c>
      <c r="F73" s="16"/>
      <c r="G73" s="7"/>
      <c r="H73" s="33"/>
      <c r="I73" s="29" t="str">
        <f aca="false">IF($H73="","",IF(COUNTIF($C$6:$C$105,$H73)&gt;0,"Cruza","Pendiente"))</f>
        <v/>
      </c>
    </row>
    <row r="74" customFormat="false" ht="15" hidden="false" customHeight="false" outlineLevel="0" collapsed="false">
      <c r="A74" s="16"/>
      <c r="B74" s="7"/>
      <c r="C74" s="33"/>
      <c r="D74" s="29" t="str">
        <f aca="false">IF($C74="","",IF(COUNTIF($H$6:$H$105,$C74)&gt;0,"Cruza","Pendiente"))</f>
        <v/>
      </c>
      <c r="F74" s="16"/>
      <c r="G74" s="7"/>
      <c r="H74" s="33"/>
      <c r="I74" s="29" t="str">
        <f aca="false">IF($H74="","",IF(COUNTIF($C$6:$C$105,$H74)&gt;0,"Cruza","Pendiente"))</f>
        <v/>
      </c>
    </row>
    <row r="75" customFormat="false" ht="15" hidden="false" customHeight="false" outlineLevel="0" collapsed="false">
      <c r="A75" s="16"/>
      <c r="B75" s="7"/>
      <c r="C75" s="33"/>
      <c r="D75" s="29" t="str">
        <f aca="false">IF($C75="","",IF(COUNTIF($H$6:$H$105,$C75)&gt;0,"Cruza","Pendiente"))</f>
        <v/>
      </c>
      <c r="F75" s="16"/>
      <c r="G75" s="7"/>
      <c r="H75" s="33"/>
      <c r="I75" s="29" t="str">
        <f aca="false">IF($H75="","",IF(COUNTIF($C$6:$C$105,$H75)&gt;0,"Cruza","Pendiente"))</f>
        <v/>
      </c>
    </row>
    <row r="76" customFormat="false" ht="15" hidden="false" customHeight="false" outlineLevel="0" collapsed="false">
      <c r="A76" s="16"/>
      <c r="B76" s="7"/>
      <c r="C76" s="33"/>
      <c r="D76" s="29" t="str">
        <f aca="false">IF($C76="","",IF(COUNTIF($H$6:$H$105,$C76)&gt;0,"Cruza","Pendiente"))</f>
        <v/>
      </c>
      <c r="F76" s="16"/>
      <c r="G76" s="7"/>
      <c r="H76" s="33"/>
      <c r="I76" s="29" t="str">
        <f aca="false">IF($H76="","",IF(COUNTIF($C$6:$C$105,$H76)&gt;0,"Cruza","Pendiente"))</f>
        <v/>
      </c>
    </row>
    <row r="77" customFormat="false" ht="15" hidden="false" customHeight="false" outlineLevel="0" collapsed="false">
      <c r="A77" s="16"/>
      <c r="B77" s="7"/>
      <c r="C77" s="33"/>
      <c r="D77" s="29" t="str">
        <f aca="false">IF($C77="","",IF(COUNTIF($H$6:$H$105,$C77)&gt;0,"Cruza","Pendiente"))</f>
        <v/>
      </c>
      <c r="F77" s="16"/>
      <c r="G77" s="7"/>
      <c r="H77" s="33"/>
      <c r="I77" s="29" t="str">
        <f aca="false">IF($H77="","",IF(COUNTIF($C$6:$C$105,$H77)&gt;0,"Cruza","Pendiente"))</f>
        <v/>
      </c>
    </row>
    <row r="78" customFormat="false" ht="15" hidden="false" customHeight="false" outlineLevel="0" collapsed="false">
      <c r="A78" s="16"/>
      <c r="B78" s="7"/>
      <c r="C78" s="33"/>
      <c r="D78" s="29" t="str">
        <f aca="false">IF($C78="","",IF(COUNTIF($H$6:$H$105,$C78)&gt;0,"Cruza","Pendiente"))</f>
        <v/>
      </c>
      <c r="F78" s="16"/>
      <c r="G78" s="7"/>
      <c r="H78" s="33"/>
      <c r="I78" s="29" t="str">
        <f aca="false">IF($H78="","",IF(COUNTIF($C$6:$C$105,$H78)&gt;0,"Cruza","Pendiente"))</f>
        <v/>
      </c>
    </row>
    <row r="79" customFormat="false" ht="15" hidden="false" customHeight="false" outlineLevel="0" collapsed="false">
      <c r="A79" s="16"/>
      <c r="B79" s="7"/>
      <c r="C79" s="33"/>
      <c r="D79" s="29" t="str">
        <f aca="false">IF($C79="","",IF(COUNTIF($H$6:$H$105,$C79)&gt;0,"Cruza","Pendiente"))</f>
        <v/>
      </c>
      <c r="F79" s="16"/>
      <c r="G79" s="7"/>
      <c r="H79" s="33"/>
      <c r="I79" s="29" t="str">
        <f aca="false">IF($H79="","",IF(COUNTIF($C$6:$C$105,$H79)&gt;0,"Cruza","Pendiente"))</f>
        <v/>
      </c>
    </row>
    <row r="80" customFormat="false" ht="15" hidden="false" customHeight="false" outlineLevel="0" collapsed="false">
      <c r="A80" s="16"/>
      <c r="B80" s="7"/>
      <c r="C80" s="33"/>
      <c r="D80" s="29" t="str">
        <f aca="false">IF($C80="","",IF(COUNTIF($H$6:$H$105,$C80)&gt;0,"Cruza","Pendiente"))</f>
        <v/>
      </c>
      <c r="F80" s="16"/>
      <c r="G80" s="7"/>
      <c r="H80" s="33"/>
      <c r="I80" s="29" t="str">
        <f aca="false">IF($H80="","",IF(COUNTIF($C$6:$C$105,$H80)&gt;0,"Cruza","Pendiente"))</f>
        <v/>
      </c>
    </row>
    <row r="81" customFormat="false" ht="15" hidden="false" customHeight="false" outlineLevel="0" collapsed="false">
      <c r="A81" s="16"/>
      <c r="B81" s="7"/>
      <c r="C81" s="33"/>
      <c r="D81" s="29" t="str">
        <f aca="false">IF($C81="","",IF(COUNTIF($H$6:$H$105,$C81)&gt;0,"Cruza","Pendiente"))</f>
        <v/>
      </c>
      <c r="F81" s="16"/>
      <c r="G81" s="7"/>
      <c r="H81" s="33"/>
      <c r="I81" s="29" t="str">
        <f aca="false">IF($H81="","",IF(COUNTIF($C$6:$C$105,$H81)&gt;0,"Cruza","Pendiente"))</f>
        <v/>
      </c>
    </row>
    <row r="82" customFormat="false" ht="15" hidden="false" customHeight="false" outlineLevel="0" collapsed="false">
      <c r="A82" s="16"/>
      <c r="B82" s="7"/>
      <c r="C82" s="33"/>
      <c r="D82" s="29" t="str">
        <f aca="false">IF($C82="","",IF(COUNTIF($H$6:$H$105,$C82)&gt;0,"Cruza","Pendiente"))</f>
        <v/>
      </c>
      <c r="F82" s="16"/>
      <c r="G82" s="7"/>
      <c r="H82" s="33"/>
      <c r="I82" s="29" t="str">
        <f aca="false">IF($H82="","",IF(COUNTIF($C$6:$C$105,$H82)&gt;0,"Cruza","Pendiente"))</f>
        <v/>
      </c>
    </row>
    <row r="83" customFormat="false" ht="15" hidden="false" customHeight="false" outlineLevel="0" collapsed="false">
      <c r="A83" s="16"/>
      <c r="B83" s="7"/>
      <c r="C83" s="33"/>
      <c r="D83" s="29" t="str">
        <f aca="false">IF($C83="","",IF(COUNTIF($H$6:$H$105,$C83)&gt;0,"Cruza","Pendiente"))</f>
        <v/>
      </c>
      <c r="F83" s="16"/>
      <c r="G83" s="7"/>
      <c r="H83" s="33"/>
      <c r="I83" s="29" t="str">
        <f aca="false">IF($H83="","",IF(COUNTIF($C$6:$C$105,$H83)&gt;0,"Cruza","Pendiente"))</f>
        <v/>
      </c>
    </row>
    <row r="84" customFormat="false" ht="15" hidden="false" customHeight="false" outlineLevel="0" collapsed="false">
      <c r="A84" s="16"/>
      <c r="B84" s="7"/>
      <c r="C84" s="33"/>
      <c r="D84" s="29" t="str">
        <f aca="false">IF($C84="","",IF(COUNTIF($H$6:$H$105,$C84)&gt;0,"Cruza","Pendiente"))</f>
        <v/>
      </c>
      <c r="F84" s="16"/>
      <c r="G84" s="7"/>
      <c r="H84" s="33"/>
      <c r="I84" s="29" t="str">
        <f aca="false">IF($H84="","",IF(COUNTIF($C$6:$C$105,$H84)&gt;0,"Cruza","Pendiente"))</f>
        <v/>
      </c>
    </row>
    <row r="85" customFormat="false" ht="15" hidden="false" customHeight="false" outlineLevel="0" collapsed="false">
      <c r="A85" s="16"/>
      <c r="B85" s="7"/>
      <c r="C85" s="33"/>
      <c r="D85" s="29" t="str">
        <f aca="false">IF($C85="","",IF(COUNTIF($H$6:$H$105,$C85)&gt;0,"Cruza","Pendiente"))</f>
        <v/>
      </c>
      <c r="F85" s="16"/>
      <c r="G85" s="7"/>
      <c r="H85" s="33"/>
      <c r="I85" s="29" t="str">
        <f aca="false">IF($H85="","",IF(COUNTIF($C$6:$C$105,$H85)&gt;0,"Cruza","Pendiente"))</f>
        <v/>
      </c>
    </row>
    <row r="86" customFormat="false" ht="15" hidden="false" customHeight="false" outlineLevel="0" collapsed="false">
      <c r="A86" s="16"/>
      <c r="B86" s="7"/>
      <c r="C86" s="33"/>
      <c r="D86" s="29" t="str">
        <f aca="false">IF($C86="","",IF(COUNTIF($H$6:$H$105,$C86)&gt;0,"Cruza","Pendiente"))</f>
        <v/>
      </c>
      <c r="F86" s="16"/>
      <c r="G86" s="7"/>
      <c r="H86" s="33"/>
      <c r="I86" s="29" t="str">
        <f aca="false">IF($H86="","",IF(COUNTIF($C$6:$C$105,$H86)&gt;0,"Cruza","Pendiente"))</f>
        <v/>
      </c>
    </row>
    <row r="87" customFormat="false" ht="15" hidden="false" customHeight="false" outlineLevel="0" collapsed="false">
      <c r="A87" s="16"/>
      <c r="B87" s="7"/>
      <c r="C87" s="33"/>
      <c r="D87" s="29" t="str">
        <f aca="false">IF($C87="","",IF(COUNTIF($H$6:$H$105,$C87)&gt;0,"Cruza","Pendiente"))</f>
        <v/>
      </c>
      <c r="F87" s="16"/>
      <c r="G87" s="7"/>
      <c r="H87" s="33"/>
      <c r="I87" s="29" t="str">
        <f aca="false">IF($H87="","",IF(COUNTIF($C$6:$C$105,$H87)&gt;0,"Cruza","Pendiente"))</f>
        <v/>
      </c>
    </row>
    <row r="88" customFormat="false" ht="15" hidden="false" customHeight="false" outlineLevel="0" collapsed="false">
      <c r="A88" s="16"/>
      <c r="B88" s="7"/>
      <c r="C88" s="33"/>
      <c r="D88" s="29" t="str">
        <f aca="false">IF($C88="","",IF(COUNTIF($H$6:$H$105,$C88)&gt;0,"Cruza","Pendiente"))</f>
        <v/>
      </c>
      <c r="F88" s="16"/>
      <c r="G88" s="7"/>
      <c r="H88" s="33"/>
      <c r="I88" s="29" t="str">
        <f aca="false">IF($H88="","",IF(COUNTIF($C$6:$C$105,$H88)&gt;0,"Cruza","Pendiente"))</f>
        <v/>
      </c>
    </row>
    <row r="89" customFormat="false" ht="15" hidden="false" customHeight="false" outlineLevel="0" collapsed="false">
      <c r="A89" s="16"/>
      <c r="B89" s="7"/>
      <c r="C89" s="33"/>
      <c r="D89" s="29" t="str">
        <f aca="false">IF($C89="","",IF(COUNTIF($H$6:$H$105,$C89)&gt;0,"Cruza","Pendiente"))</f>
        <v/>
      </c>
      <c r="F89" s="16"/>
      <c r="G89" s="7"/>
      <c r="H89" s="33"/>
      <c r="I89" s="29" t="str">
        <f aca="false">IF($H89="","",IF(COUNTIF($C$6:$C$105,$H89)&gt;0,"Cruza","Pendiente"))</f>
        <v/>
      </c>
    </row>
    <row r="90" customFormat="false" ht="15" hidden="false" customHeight="false" outlineLevel="0" collapsed="false">
      <c r="A90" s="16"/>
      <c r="B90" s="7"/>
      <c r="C90" s="33"/>
      <c r="D90" s="29" t="str">
        <f aca="false">IF($C90="","",IF(COUNTIF($H$6:$H$105,$C90)&gt;0,"Cruza","Pendiente"))</f>
        <v/>
      </c>
      <c r="F90" s="16"/>
      <c r="G90" s="7"/>
      <c r="H90" s="33"/>
      <c r="I90" s="29" t="str">
        <f aca="false">IF($H90="","",IF(COUNTIF($C$6:$C$105,$H90)&gt;0,"Cruza","Pendiente"))</f>
        <v/>
      </c>
    </row>
    <row r="91" customFormat="false" ht="15" hidden="false" customHeight="false" outlineLevel="0" collapsed="false">
      <c r="A91" s="16"/>
      <c r="B91" s="7"/>
      <c r="C91" s="33"/>
      <c r="D91" s="29" t="str">
        <f aca="false">IF($C91="","",IF(COUNTIF($H$6:$H$105,$C91)&gt;0,"Cruza","Pendiente"))</f>
        <v/>
      </c>
      <c r="F91" s="16"/>
      <c r="G91" s="7"/>
      <c r="H91" s="33"/>
      <c r="I91" s="29" t="str">
        <f aca="false">IF($H91="","",IF(COUNTIF($C$6:$C$105,$H91)&gt;0,"Cruza","Pendiente"))</f>
        <v/>
      </c>
    </row>
    <row r="92" customFormat="false" ht="15" hidden="false" customHeight="false" outlineLevel="0" collapsed="false">
      <c r="A92" s="16"/>
      <c r="B92" s="7"/>
      <c r="C92" s="33"/>
      <c r="D92" s="29" t="str">
        <f aca="false">IF($C92="","",IF(COUNTIF($H$6:$H$105,$C92)&gt;0,"Cruza","Pendiente"))</f>
        <v/>
      </c>
      <c r="F92" s="16"/>
      <c r="G92" s="7"/>
      <c r="H92" s="33"/>
      <c r="I92" s="29" t="str">
        <f aca="false">IF($H92="","",IF(COUNTIF($C$6:$C$105,$H92)&gt;0,"Cruza","Pendiente"))</f>
        <v/>
      </c>
    </row>
    <row r="93" customFormat="false" ht="15" hidden="false" customHeight="false" outlineLevel="0" collapsed="false">
      <c r="A93" s="16"/>
      <c r="B93" s="7"/>
      <c r="C93" s="33"/>
      <c r="D93" s="29" t="str">
        <f aca="false">IF($C93="","",IF(COUNTIF($H$6:$H$105,$C93)&gt;0,"Cruza","Pendiente"))</f>
        <v/>
      </c>
      <c r="F93" s="16"/>
      <c r="G93" s="7"/>
      <c r="H93" s="33"/>
      <c r="I93" s="29" t="str">
        <f aca="false">IF($H93="","",IF(COUNTIF($C$6:$C$105,$H93)&gt;0,"Cruza","Pendiente"))</f>
        <v/>
      </c>
    </row>
    <row r="94" customFormat="false" ht="15" hidden="false" customHeight="false" outlineLevel="0" collapsed="false">
      <c r="A94" s="16"/>
      <c r="B94" s="7"/>
      <c r="C94" s="33"/>
      <c r="D94" s="29" t="str">
        <f aca="false">IF($C94="","",IF(COUNTIF($H$6:$H$105,$C94)&gt;0,"Cruza","Pendiente"))</f>
        <v/>
      </c>
      <c r="F94" s="16"/>
      <c r="G94" s="7"/>
      <c r="H94" s="33"/>
      <c r="I94" s="29" t="str">
        <f aca="false">IF($H94="","",IF(COUNTIF($C$6:$C$105,$H94)&gt;0,"Cruza","Pendiente"))</f>
        <v/>
      </c>
    </row>
    <row r="95" customFormat="false" ht="15" hidden="false" customHeight="false" outlineLevel="0" collapsed="false">
      <c r="A95" s="16"/>
      <c r="B95" s="7"/>
      <c r="C95" s="33"/>
      <c r="D95" s="29" t="str">
        <f aca="false">IF($C95="","",IF(COUNTIF($H$6:$H$105,$C95)&gt;0,"Cruza","Pendiente"))</f>
        <v/>
      </c>
      <c r="F95" s="16"/>
      <c r="G95" s="7"/>
      <c r="H95" s="33"/>
      <c r="I95" s="29" t="str">
        <f aca="false">IF($H95="","",IF(COUNTIF($C$6:$C$105,$H95)&gt;0,"Cruza","Pendiente"))</f>
        <v/>
      </c>
    </row>
    <row r="96" customFormat="false" ht="15" hidden="false" customHeight="false" outlineLevel="0" collapsed="false">
      <c r="A96" s="16"/>
      <c r="B96" s="7"/>
      <c r="C96" s="33"/>
      <c r="D96" s="29" t="str">
        <f aca="false">IF($C96="","",IF(COUNTIF($H$6:$H$105,$C96)&gt;0,"Cruza","Pendiente"))</f>
        <v/>
      </c>
      <c r="F96" s="16"/>
      <c r="G96" s="7"/>
      <c r="H96" s="33"/>
      <c r="I96" s="29" t="str">
        <f aca="false">IF($H96="","",IF(COUNTIF($C$6:$C$105,$H96)&gt;0,"Cruza","Pendiente"))</f>
        <v/>
      </c>
    </row>
    <row r="97" customFormat="false" ht="15" hidden="false" customHeight="false" outlineLevel="0" collapsed="false">
      <c r="A97" s="16"/>
      <c r="B97" s="7"/>
      <c r="C97" s="33"/>
      <c r="D97" s="29" t="str">
        <f aca="false">IF($C97="","",IF(COUNTIF($H$6:$H$105,$C97)&gt;0,"Cruza","Pendiente"))</f>
        <v/>
      </c>
      <c r="F97" s="16"/>
      <c r="G97" s="7"/>
      <c r="H97" s="33"/>
      <c r="I97" s="29" t="str">
        <f aca="false">IF($H97="","",IF(COUNTIF($C$6:$C$105,$H97)&gt;0,"Cruza","Pendiente"))</f>
        <v/>
      </c>
    </row>
    <row r="98" customFormat="false" ht="15" hidden="false" customHeight="false" outlineLevel="0" collapsed="false">
      <c r="A98" s="16"/>
      <c r="B98" s="7"/>
      <c r="C98" s="33"/>
      <c r="D98" s="29" t="str">
        <f aca="false">IF($C98="","",IF(COUNTIF($H$6:$H$105,$C98)&gt;0,"Cruza","Pendiente"))</f>
        <v/>
      </c>
      <c r="F98" s="16"/>
      <c r="G98" s="7"/>
      <c r="H98" s="33"/>
      <c r="I98" s="29" t="str">
        <f aca="false">IF($H98="","",IF(COUNTIF($C$6:$C$105,$H98)&gt;0,"Cruza","Pendiente"))</f>
        <v/>
      </c>
    </row>
    <row r="99" customFormat="false" ht="15" hidden="false" customHeight="false" outlineLevel="0" collapsed="false">
      <c r="A99" s="16"/>
      <c r="B99" s="7"/>
      <c r="C99" s="33"/>
      <c r="D99" s="29" t="str">
        <f aca="false">IF($C99="","",IF(COUNTIF($H$6:$H$105,$C99)&gt;0,"Cruza","Pendiente"))</f>
        <v/>
      </c>
      <c r="F99" s="16"/>
      <c r="G99" s="7"/>
      <c r="H99" s="33"/>
      <c r="I99" s="29" t="str">
        <f aca="false">IF($H99="","",IF(COUNTIF($C$6:$C$105,$H99)&gt;0,"Cruza","Pendiente"))</f>
        <v/>
      </c>
    </row>
    <row r="100" customFormat="false" ht="15" hidden="false" customHeight="false" outlineLevel="0" collapsed="false">
      <c r="A100" s="16"/>
      <c r="B100" s="7"/>
      <c r="C100" s="33"/>
      <c r="D100" s="29" t="str">
        <f aca="false">IF($C100="","",IF(COUNTIF($H$6:$H$105,$C100)&gt;0,"Cruza","Pendiente"))</f>
        <v/>
      </c>
      <c r="F100" s="16"/>
      <c r="G100" s="7"/>
      <c r="H100" s="33"/>
      <c r="I100" s="29" t="str">
        <f aca="false">IF($H100="","",IF(COUNTIF($C$6:$C$105,$H100)&gt;0,"Cruza","Pendiente"))</f>
        <v/>
      </c>
    </row>
    <row r="101" customFormat="false" ht="15" hidden="false" customHeight="false" outlineLevel="0" collapsed="false">
      <c r="A101" s="16"/>
      <c r="B101" s="7"/>
      <c r="C101" s="33"/>
      <c r="D101" s="29" t="str">
        <f aca="false">IF($C101="","",IF(COUNTIF($H$6:$H$105,$C101)&gt;0,"Cruza","Pendiente"))</f>
        <v/>
      </c>
      <c r="F101" s="16"/>
      <c r="G101" s="7"/>
      <c r="H101" s="33"/>
      <c r="I101" s="29" t="str">
        <f aca="false">IF($H101="","",IF(COUNTIF($C$6:$C$105,$H101)&gt;0,"Cruza","Pendiente"))</f>
        <v/>
      </c>
    </row>
    <row r="102" customFormat="false" ht="15" hidden="false" customHeight="false" outlineLevel="0" collapsed="false">
      <c r="A102" s="16"/>
      <c r="B102" s="7"/>
      <c r="C102" s="33"/>
      <c r="D102" s="29" t="str">
        <f aca="false">IF($C102="","",IF(COUNTIF($H$6:$H$105,$C102)&gt;0,"Cruza","Pendiente"))</f>
        <v/>
      </c>
      <c r="F102" s="16"/>
      <c r="G102" s="7"/>
      <c r="H102" s="33"/>
      <c r="I102" s="29" t="str">
        <f aca="false">IF($H102="","",IF(COUNTIF($C$6:$C$105,$H102)&gt;0,"Cruza","Pendiente"))</f>
        <v/>
      </c>
    </row>
    <row r="103" customFormat="false" ht="15" hidden="false" customHeight="false" outlineLevel="0" collapsed="false">
      <c r="A103" s="16"/>
      <c r="B103" s="7"/>
      <c r="C103" s="33"/>
      <c r="D103" s="29" t="str">
        <f aca="false">IF($C103="","",IF(COUNTIF($H$6:$H$105,$C103)&gt;0,"Cruza","Pendiente"))</f>
        <v/>
      </c>
      <c r="F103" s="16"/>
      <c r="G103" s="7"/>
      <c r="H103" s="33"/>
      <c r="I103" s="29" t="str">
        <f aca="false">IF($H103="","",IF(COUNTIF($C$6:$C$105,$H103)&gt;0,"Cruza","Pendiente"))</f>
        <v/>
      </c>
    </row>
    <row r="104" customFormat="false" ht="15" hidden="false" customHeight="false" outlineLevel="0" collapsed="false">
      <c r="A104" s="16"/>
      <c r="B104" s="7"/>
      <c r="C104" s="33"/>
      <c r="D104" s="29" t="str">
        <f aca="false">IF($C104="","",IF(COUNTIF($H$6:$H$105,$C104)&gt;0,"Cruza","Pendiente"))</f>
        <v/>
      </c>
      <c r="F104" s="16"/>
      <c r="G104" s="7"/>
      <c r="H104" s="33"/>
      <c r="I104" s="29" t="str">
        <f aca="false">IF($H104="","",IF(COUNTIF($C$6:$C$105,$H104)&gt;0,"Cruza","Pendiente"))</f>
        <v/>
      </c>
    </row>
    <row r="105" customFormat="false" ht="15" hidden="false" customHeight="false" outlineLevel="0" collapsed="false">
      <c r="A105" s="16"/>
      <c r="B105" s="7"/>
      <c r="C105" s="33"/>
      <c r="D105" s="29" t="str">
        <f aca="false">IF($C105="","",IF(COUNTIF($H$6:$H$105,$C105)&gt;0,"Cruza","Pendiente"))</f>
        <v/>
      </c>
      <c r="F105" s="16"/>
      <c r="G105" s="7"/>
      <c r="H105" s="33"/>
      <c r="I105" s="29" t="str">
        <f aca="false">IF($H105="","",IF(COUNTIF($C$6:$C$105,$H105)&gt;0,"Cruza","Pendiente"))</f>
        <v/>
      </c>
    </row>
    <row r="106" customFormat="false" ht="15" hidden="false" customHeight="false" outlineLevel="0" collapsed="false">
      <c r="A106" s="10"/>
      <c r="B106" s="18" t="s">
        <v>182</v>
      </c>
      <c r="C106" s="35" t="n">
        <f aca="false">SUM(C6:C105)</f>
        <v>-3316400</v>
      </c>
      <c r="D106" s="45" t="str">
        <f aca="false">COUNTIF(D6:D105,"Pendiente")&amp;" pendientes"</f>
        <v>3 pendientes</v>
      </c>
      <c r="F106" s="10"/>
      <c r="G106" s="18" t="s">
        <v>183</v>
      </c>
      <c r="H106" s="35" t="n">
        <f aca="false">SUM(H6:H105)</f>
        <v>-2250000</v>
      </c>
      <c r="I106" s="45" t="str">
        <f aca="false">COUNTIF(I6:I105,"Pendiente")&amp;" pendientes"</f>
        <v>3 pendientes</v>
      </c>
    </row>
    <row r="108" customFormat="false" ht="15" hidden="false" customHeight="true" outlineLevel="0" collapsed="false">
      <c r="A108" s="38" t="s">
        <v>184</v>
      </c>
      <c r="B108" s="38"/>
      <c r="C108" s="38"/>
      <c r="D108" s="38"/>
      <c r="E108" s="38"/>
      <c r="F108" s="38"/>
      <c r="G108" s="38"/>
      <c r="H108" s="38"/>
      <c r="I108" s="38"/>
    </row>
    <row r="109" customFormat="false" ht="15" hidden="false" customHeight="false" outlineLevel="0" collapsed="false">
      <c r="A109" s="38"/>
      <c r="B109" s="38"/>
      <c r="C109" s="38"/>
      <c r="D109" s="38"/>
      <c r="E109" s="38"/>
      <c r="F109" s="38"/>
      <c r="G109" s="38"/>
      <c r="H109" s="38"/>
      <c r="I109" s="38"/>
    </row>
    <row r="110" customFormat="false" ht="15" hidden="false" customHeight="false" outlineLevel="0" collapsed="false">
      <c r="A110" s="38"/>
      <c r="B110" s="38"/>
      <c r="C110" s="38"/>
      <c r="D110" s="38"/>
      <c r="E110" s="38"/>
      <c r="F110" s="38"/>
      <c r="G110" s="38"/>
      <c r="H110" s="38"/>
      <c r="I110" s="38"/>
    </row>
  </sheetData>
  <mergeCells count="1">
    <mergeCell ref="A108:I110"/>
  </mergeCells>
  <conditionalFormatting sqref="D6:D105">
    <cfRule type="expression" priority="2" aboveAverage="0" equalAverage="0" bottom="0" percent="0" rank="0" text="" dxfId="3">
      <formula>$D6="Pendiente"</formula>
    </cfRule>
  </conditionalFormatting>
  <conditionalFormatting sqref="I6:I105">
    <cfRule type="expression" priority="3" aboveAverage="0" equalAverage="0" bottom="0" percent="0" rank="0" text="" dxfId="3">
      <formula>$I6="Pendiente"</formula>
    </cfRule>
  </conditionalFormatting>
  <printOptions headings="false" gridLines="false" gridLinesSet="true" horizontalCentered="tru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&amp;A&amp;R&amp;8 Página &amp;P de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6"/>
    <col collapsed="false" customWidth="true" hidden="false" outlineLevel="0" max="2" min="2" style="0" width="12"/>
    <col collapsed="false" customWidth="true" hidden="false" outlineLevel="0" max="3" min="3" style="0" width="9"/>
    <col collapsed="false" customWidth="true" hidden="false" outlineLevel="0" max="4" min="4" style="0" width="62"/>
  </cols>
  <sheetData>
    <row r="1" customFormat="false" ht="17.35" hidden="false" customHeight="false" outlineLevel="0" collapsed="false">
      <c r="A1" s="1" t="s">
        <v>185</v>
      </c>
    </row>
    <row r="2" customFormat="false" ht="15" hidden="false" customHeight="false" outlineLevel="0" collapsed="false">
      <c r="A2" s="2" t="s">
        <v>186</v>
      </c>
    </row>
    <row r="4" customFormat="false" ht="27.75" hidden="false" customHeight="true" outlineLevel="0" collapsed="false">
      <c r="A4" s="31" t="s">
        <v>187</v>
      </c>
      <c r="B4" s="31" t="s">
        <v>112</v>
      </c>
      <c r="C4" s="31" t="s">
        <v>113</v>
      </c>
      <c r="D4" s="31" t="s">
        <v>188</v>
      </c>
    </row>
    <row r="5" customFormat="false" ht="15" hidden="false" customHeight="false" outlineLevel="0" collapsed="false">
      <c r="A5" s="22" t="s">
        <v>118</v>
      </c>
      <c r="B5" s="29" t="s">
        <v>49</v>
      </c>
      <c r="C5" s="29" t="n">
        <v>1</v>
      </c>
      <c r="D5" s="41" t="s">
        <v>189</v>
      </c>
    </row>
    <row r="6" customFormat="false" ht="15" hidden="false" customHeight="false" outlineLevel="0" collapsed="false">
      <c r="A6" s="22" t="s">
        <v>123</v>
      </c>
      <c r="B6" s="29" t="s">
        <v>49</v>
      </c>
      <c r="C6" s="29" t="n">
        <v>-1</v>
      </c>
      <c r="D6" s="41" t="s">
        <v>190</v>
      </c>
    </row>
    <row r="7" customFormat="false" ht="15" hidden="false" customHeight="false" outlineLevel="0" collapsed="false">
      <c r="A7" s="22" t="s">
        <v>191</v>
      </c>
      <c r="B7" s="29" t="s">
        <v>49</v>
      </c>
      <c r="C7" s="29" t="n">
        <v>1</v>
      </c>
      <c r="D7" s="41" t="s">
        <v>192</v>
      </c>
    </row>
    <row r="8" customFormat="false" ht="15" hidden="false" customHeight="false" outlineLevel="0" collapsed="false">
      <c r="A8" s="22" t="s">
        <v>193</v>
      </c>
      <c r="B8" s="29" t="s">
        <v>49</v>
      </c>
      <c r="C8" s="29" t="n">
        <v>-1</v>
      </c>
      <c r="D8" s="41" t="s">
        <v>194</v>
      </c>
    </row>
    <row r="9" customFormat="false" ht="15" hidden="false" customHeight="false" outlineLevel="0" collapsed="false">
      <c r="A9" s="22" t="s">
        <v>126</v>
      </c>
      <c r="B9" s="29" t="s">
        <v>195</v>
      </c>
      <c r="C9" s="29" t="n">
        <v>1</v>
      </c>
      <c r="D9" s="41" t="s">
        <v>196</v>
      </c>
    </row>
    <row r="10" customFormat="false" ht="15" hidden="false" customHeight="false" outlineLevel="0" collapsed="false">
      <c r="A10" s="22" t="s">
        <v>131</v>
      </c>
      <c r="B10" s="29" t="s">
        <v>195</v>
      </c>
      <c r="C10" s="29" t="n">
        <v>-1</v>
      </c>
      <c r="D10" s="41" t="s">
        <v>197</v>
      </c>
    </row>
    <row r="11" customFormat="false" ht="15" hidden="false" customHeight="false" outlineLevel="0" collapsed="false">
      <c r="A11" s="22" t="s">
        <v>198</v>
      </c>
      <c r="B11" s="29" t="s">
        <v>195</v>
      </c>
      <c r="C11" s="29" t="n">
        <v>1</v>
      </c>
      <c r="D11" s="41" t="s">
        <v>199</v>
      </c>
    </row>
    <row r="12" customFormat="false" ht="15" hidden="false" customHeight="false" outlineLevel="0" collapsed="false">
      <c r="A12" s="22" t="s">
        <v>200</v>
      </c>
      <c r="B12" s="29" t="s">
        <v>195</v>
      </c>
      <c r="C12" s="29" t="n">
        <v>-1</v>
      </c>
      <c r="D12" s="41" t="s">
        <v>201</v>
      </c>
    </row>
    <row r="14" customFormat="false" ht="15" hidden="false" customHeight="true" outlineLevel="0" collapsed="false">
      <c r="A14" s="38" t="s">
        <v>202</v>
      </c>
      <c r="B14" s="38"/>
      <c r="C14" s="38"/>
      <c r="D14" s="38"/>
    </row>
    <row r="15" customFormat="false" ht="15" hidden="false" customHeight="false" outlineLevel="0" collapsed="false">
      <c r="A15" s="38"/>
      <c r="B15" s="38"/>
      <c r="C15" s="38"/>
      <c r="D15" s="38"/>
    </row>
  </sheetData>
  <mergeCells count="1">
    <mergeCell ref="A14:D15"/>
  </mergeCells>
  <printOptions headings="false" gridLines="false" gridLinesSet="true" horizontalCentered="tru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&amp;A&amp;R&amp;8 Página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2026-10-10T01:04:17Z</dcterms:created>
  <dc:creator>openpyxl</dc:creator>
  <dc:description/>
  <dc:language>en-US</dc:language>
  <cp:lastModifiedBy/>
  <dcterms:modified xsi:type="dcterms:W3CDTF">2026-10-10T01:04:17Z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