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geren\Documents\Webmaster\Backup\Medios\2019\"/>
    </mc:Choice>
  </mc:AlternateContent>
  <xr:revisionPtr revIDLastSave="0" documentId="13_ncr:1_{87DD89D5-FA4B-4560-840C-BDAC070CB127}" xr6:coauthVersionLast="47" xr6:coauthVersionMax="47" xr10:uidLastSave="{00000000-0000-0000-0000-000000000000}"/>
  <bookViews>
    <workbookView xWindow="-110" yWindow="-110" windowWidth="38620" windowHeight="21100" xr2:uid="{83EC5E39-A5A8-438B-86A6-1BFD1A32D5ED}"/>
  </bookViews>
  <sheets>
    <sheet name="Contrato por días" sheetId="1" r:id="rId1"/>
    <sheet name="Contrato mes completo" sheetId="2" r:id="rId2"/>
    <sheet name="Indemnizacion por despid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 l="1"/>
  <c r="C10" i="3"/>
  <c r="F8" i="3"/>
  <c r="F28" i="1" l="1"/>
  <c r="F27" i="2"/>
  <c r="C8" i="2"/>
  <c r="F24" i="2"/>
  <c r="F21" i="2"/>
  <c r="F38" i="1" l="1"/>
  <c r="F39" i="1" s="1"/>
  <c r="F33" i="1"/>
  <c r="C27" i="2"/>
  <c r="I13" i="3"/>
  <c r="I12" i="3"/>
  <c r="F14" i="3" s="1"/>
  <c r="I11" i="3"/>
  <c r="I10" i="3"/>
  <c r="I9" i="3"/>
  <c r="I8" i="3"/>
  <c r="I24" i="3"/>
  <c r="C21" i="3" s="1"/>
  <c r="I22" i="3"/>
  <c r="C20" i="3" s="1"/>
  <c r="I21" i="3"/>
  <c r="I23" i="3"/>
  <c r="F25" i="3" s="1"/>
  <c r="I19" i="3"/>
  <c r="C22" i="1"/>
  <c r="F19" i="3" l="1"/>
  <c r="C19" i="3"/>
  <c r="C22" i="3" s="1"/>
  <c r="C23" i="3" s="1"/>
  <c r="F20" i="3"/>
  <c r="H24" i="3"/>
  <c r="E23" i="1"/>
  <c r="E15" i="2"/>
  <c r="F34" i="1"/>
  <c r="F35" i="1" s="1"/>
  <c r="F29" i="1"/>
  <c r="F30" i="1" s="1"/>
  <c r="F21" i="3" l="1"/>
  <c r="F24" i="3" s="1"/>
  <c r="C9" i="1"/>
  <c r="H13" i="3"/>
  <c r="F9" i="3"/>
  <c r="C9" i="3"/>
  <c r="F10" i="3"/>
  <c r="C8" i="3"/>
  <c r="C11" i="3" l="1"/>
  <c r="C12" i="3" s="1"/>
  <c r="C23" i="2" l="1"/>
  <c r="C21" i="2"/>
  <c r="C22" i="2" s="1"/>
  <c r="C20" i="2"/>
  <c r="C9" i="2"/>
  <c r="C11" i="2" s="1"/>
  <c r="C24" i="2" l="1"/>
  <c r="F32" i="2" s="1"/>
  <c r="C10" i="2"/>
  <c r="C13" i="2" l="1"/>
  <c r="F31" i="2" s="1"/>
  <c r="C32" i="2"/>
  <c r="C33" i="2"/>
  <c r="F15" i="1"/>
  <c r="F40" i="1" l="1"/>
  <c r="C35" i="2"/>
  <c r="F34" i="2" s="1"/>
  <c r="F11" i="1"/>
  <c r="F13" i="1" l="1"/>
  <c r="C8" i="1"/>
  <c r="F12" i="1"/>
  <c r="F16" i="1" l="1"/>
  <c r="I20" i="3" s="1"/>
  <c r="C24" i="3" s="1"/>
  <c r="C25" i="3" s="1"/>
  <c r="C23" i="1" s="1"/>
  <c r="C18" i="1"/>
  <c r="C28" i="1"/>
  <c r="C27" i="1"/>
  <c r="C11" i="1"/>
  <c r="C34" i="1" s="1"/>
  <c r="F17" i="1"/>
  <c r="F22" i="3" l="1"/>
  <c r="F23" i="3" s="1"/>
  <c r="C13" i="3"/>
  <c r="C14" i="3" s="1"/>
  <c r="F11" i="3"/>
  <c r="C30" i="1"/>
  <c r="C37" i="1" s="1"/>
  <c r="F18" i="1"/>
  <c r="F12" i="3" l="1"/>
  <c r="F13" i="3"/>
  <c r="C16" i="1"/>
  <c r="C17" i="1" s="1"/>
  <c r="C15" i="1"/>
  <c r="C36" i="1"/>
  <c r="F33" i="2"/>
  <c r="F35" i="2" s="1"/>
  <c r="C19" i="1" l="1"/>
  <c r="C35" i="1" s="1"/>
  <c r="C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F7" authorId="0" shapeId="0" xr:uid="{7C3B752E-DBB0-4A70-9688-3A0B3A26A358}">
      <text>
        <r>
          <rPr>
            <b/>
            <sz val="9"/>
            <color indexed="81"/>
            <rFont val="Tahoma"/>
            <family val="2"/>
          </rPr>
          <t>Gerencie.com:</t>
        </r>
        <r>
          <rPr>
            <sz val="9"/>
            <color indexed="81"/>
            <rFont val="Tahoma"/>
            <family val="2"/>
          </rPr>
          <t xml:space="preserve">
Este valor es obligatorio pero no corresponde al salario de la empleada. Es sólo un valor de referencia comparativo.</t>
        </r>
      </text>
    </comment>
    <comment ref="F8" authorId="0" shapeId="0" xr:uid="{7B7A4F2C-FB6D-4EDC-973A-9783BADB700D}">
      <text>
        <r>
          <rPr>
            <b/>
            <sz val="9"/>
            <color indexed="81"/>
            <rFont val="Tahoma"/>
            <family val="2"/>
          </rPr>
          <t>Gerencie.com:</t>
        </r>
        <r>
          <rPr>
            <sz val="9"/>
            <color indexed="81"/>
            <rFont val="Tahoma"/>
            <family val="2"/>
          </rPr>
          <t xml:space="preserve">
Este valor es sólo de referencia y es obligatorio.</t>
        </r>
      </text>
    </comment>
    <comment ref="F9" authorId="0" shapeId="0" xr:uid="{CFCEBC3B-FEB4-4F2F-A702-DEFEDC5314FB}">
      <text>
        <r>
          <rPr>
            <b/>
            <sz val="9"/>
            <color indexed="81"/>
            <rFont val="Tahoma"/>
            <family val="2"/>
          </rPr>
          <t>Gerencie.com:</t>
        </r>
        <r>
          <rPr>
            <sz val="9"/>
            <color indexed="81"/>
            <rFont val="Tahoma"/>
            <family val="2"/>
          </rPr>
          <t xml:space="preserve">
Es el valor en dinero que se paga a la empleada por cada dia de trabajo.</t>
        </r>
      </text>
    </comment>
    <comment ref="F10" authorId="0" shapeId="0" xr:uid="{C3A7F08E-C846-42F0-8081-8D73BCE9D946}">
      <text>
        <r>
          <rPr>
            <b/>
            <sz val="9"/>
            <color indexed="81"/>
            <rFont val="Tahoma"/>
            <family val="2"/>
          </rPr>
          <t>Gerencie:</t>
        </r>
        <r>
          <rPr>
            <sz val="9"/>
            <color indexed="81"/>
            <rFont val="Tahoma"/>
            <family val="2"/>
          </rPr>
          <t xml:space="preserve">
Si se paga salario en especie ingrese el valor acordado por cada día de trabajo,</t>
        </r>
      </text>
    </comment>
    <comment ref="F17" authorId="0" shapeId="0" xr:uid="{3965E213-A3EC-4651-BE72-5862ECB27E27}">
      <text>
        <r>
          <rPr>
            <b/>
            <sz val="9"/>
            <color indexed="81"/>
            <rFont val="Tahoma"/>
            <family val="2"/>
          </rPr>
          <t>Gerencie.com:</t>
        </r>
        <r>
          <rPr>
            <sz val="9"/>
            <color indexed="81"/>
            <rFont val="Tahoma"/>
            <family val="2"/>
          </rPr>
          <t xml:space="preserve">
El auxilio de transporte no se paga si el trabajador tiene un salario mensual superior a 2 salarios mínimos.
Esta equivalencia la determinamos sumando lo que se le paga diariamente a la trabajadora (salario en dinero + salario en especie + remuneración por descanso dominical) multiplicado por 30.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F7" authorId="0" shapeId="0" xr:uid="{A147A4B8-BEE4-4109-9084-2806352C5605}">
      <text>
        <r>
          <rPr>
            <b/>
            <sz val="9"/>
            <color indexed="81"/>
            <rFont val="Tahoma"/>
            <family val="2"/>
          </rPr>
          <t>Gerencie.com:</t>
        </r>
        <r>
          <rPr>
            <sz val="9"/>
            <color indexed="81"/>
            <rFont val="Tahoma"/>
            <family val="2"/>
          </rPr>
          <t xml:space="preserve">
Este valor es obligatorio pero no corresponde al salario de la empleada, el cual debe ser ingresado en la siguiente celda. Es sólo un valor de referencia comparativo.
</t>
        </r>
      </text>
    </comment>
    <comment ref="F8" authorId="0" shapeId="0" xr:uid="{38A8995F-942B-4DCC-ADBF-FEA53DF5A101}">
      <text>
        <r>
          <rPr>
            <b/>
            <sz val="9"/>
            <color indexed="81"/>
            <rFont val="Tahoma"/>
            <family val="2"/>
          </rPr>
          <t>Gerencie.com:</t>
        </r>
        <r>
          <rPr>
            <sz val="9"/>
            <color indexed="81"/>
            <rFont val="Tahoma"/>
            <family val="2"/>
          </rPr>
          <t xml:space="preserve">
Ingrese el salario en dinero que paga a la empleada, que puede ser igual o distinto al salario mínimo.</t>
        </r>
      </text>
    </comment>
    <comment ref="F9" authorId="0" shapeId="0" xr:uid="{3CF508F3-DE76-413E-94BC-821DDE888C26}">
      <text>
        <r>
          <rPr>
            <b/>
            <sz val="9"/>
            <color indexed="81"/>
            <rFont val="Tahoma"/>
            <family val="2"/>
          </rPr>
          <t>Gerencie.com:</t>
        </r>
        <r>
          <rPr>
            <sz val="9"/>
            <color indexed="81"/>
            <rFont val="Tahoma"/>
            <family val="2"/>
          </rPr>
          <t xml:space="preserve">
Ingrese el salario en especie que paga a la empleada.</t>
        </r>
      </text>
    </comment>
  </commentList>
</comments>
</file>

<file path=xl/sharedStrings.xml><?xml version="1.0" encoding="utf-8"?>
<sst xmlns="http://schemas.openxmlformats.org/spreadsheetml/2006/main" count="169" uniqueCount="93">
  <si>
    <t>Salario mensual</t>
  </si>
  <si>
    <t>Días trabajados el mes</t>
  </si>
  <si>
    <t>Días trabajados por semana</t>
  </si>
  <si>
    <t>Total salario diario</t>
  </si>
  <si>
    <t>Salario mínimo</t>
  </si>
  <si>
    <t>Auxilio de transporte</t>
  </si>
  <si>
    <t>Liquidación de las prestaciones sociales</t>
  </si>
  <si>
    <t>Prima de servicios</t>
  </si>
  <si>
    <t>Fecha de liquidación</t>
  </si>
  <si>
    <t>Meses a liquidar</t>
  </si>
  <si>
    <t>Cesantías</t>
  </si>
  <si>
    <t>Intereses sobre cesantías</t>
  </si>
  <si>
    <t>Periodo a liquidar prima de servicios</t>
  </si>
  <si>
    <t>Fecha de la última liquidación</t>
  </si>
  <si>
    <t xml:space="preserve">Fecha de la liquidacion </t>
  </si>
  <si>
    <t>Valores de referencia</t>
  </si>
  <si>
    <t>Total de la liquidación de prestaciones sociales</t>
  </si>
  <si>
    <t>Descanso dominical remunerado proporcional diario</t>
  </si>
  <si>
    <t>Salario diario en dinero + especie</t>
  </si>
  <si>
    <t>Periodo a liquidar la compensación en dinero de las vacaciones</t>
  </si>
  <si>
    <t>Fecha de la última liquidación de la vacaciones</t>
  </si>
  <si>
    <t>Periodo a liquidar</t>
  </si>
  <si>
    <t>Días de vacaciones a compensar</t>
  </si>
  <si>
    <t>Total salario más auxilio de transporte proporcional</t>
  </si>
  <si>
    <t>Fecha del último pago</t>
  </si>
  <si>
    <t>Días pendientes de pago</t>
  </si>
  <si>
    <t>Salarios pendiente de pago</t>
  </si>
  <si>
    <t>Auxilio de transporte pendiente de pago</t>
  </si>
  <si>
    <t>Otros conceptos adeudados</t>
  </si>
  <si>
    <t>Total salarios adeudados</t>
  </si>
  <si>
    <t>Datos de referencia</t>
  </si>
  <si>
    <t>Prestaciones sociales a liquidar</t>
  </si>
  <si>
    <t>Liquidación de salarios pendientes de pago</t>
  </si>
  <si>
    <t>Conceptos</t>
  </si>
  <si>
    <t>Auxilio de cesantías</t>
  </si>
  <si>
    <t>Compensación de vacaciones en dinero</t>
  </si>
  <si>
    <t>Total prestaciones</t>
  </si>
  <si>
    <t>Última fecha de liquidación</t>
  </si>
  <si>
    <t>Indemnización por despido</t>
  </si>
  <si>
    <t>Fijo</t>
  </si>
  <si>
    <t>Tipo de contrato</t>
  </si>
  <si>
    <t>Fecha de inicio del contrato</t>
  </si>
  <si>
    <t>Fecha de inicio del contrato de trabajo</t>
  </si>
  <si>
    <t>Contrato de trabajo a término fijo</t>
  </si>
  <si>
    <t>Contrato de trabajo a término indefinido</t>
  </si>
  <si>
    <t>Salario del trabajador</t>
  </si>
  <si>
    <t>Indemnización por el primer año</t>
  </si>
  <si>
    <t>Término de duración del contrato en años</t>
  </si>
  <si>
    <t>Indemnización por despido injusto</t>
  </si>
  <si>
    <t>Periodos a liquidar según los conceptos</t>
  </si>
  <si>
    <t>Descuentos por aportes a pensión</t>
  </si>
  <si>
    <t>Descuentos pendientes por salud</t>
  </si>
  <si>
    <t>Otros descuentos pendientes</t>
  </si>
  <si>
    <t>Valor</t>
  </si>
  <si>
    <t>Concepto</t>
  </si>
  <si>
    <t>Total descuentos</t>
  </si>
  <si>
    <t>Resúmen de la liquidación</t>
  </si>
  <si>
    <t>Salarios pendientes de pago</t>
  </si>
  <si>
    <t>Prestaciones sociales</t>
  </si>
  <si>
    <t>Valor de la indemnización</t>
  </si>
  <si>
    <t>Descuentos pendientes</t>
  </si>
  <si>
    <t>Valor a pagar de liquidación</t>
  </si>
  <si>
    <t>Tiempo faltante para terminar el contrato</t>
  </si>
  <si>
    <t>Tiempo de vinculación</t>
  </si>
  <si>
    <t>Indemnización por los  años adicionales al primero</t>
  </si>
  <si>
    <t>Fecha de ingreso del trabajador</t>
  </si>
  <si>
    <t>Fecha de retiro del trabajador</t>
  </si>
  <si>
    <t>Fecha de la terminación del contrato</t>
  </si>
  <si>
    <t>Fecha de en que finalizaría el contrato</t>
  </si>
  <si>
    <t>Total indemnización por despido injusto</t>
  </si>
  <si>
    <t>¿Hubo despido injusto?</t>
  </si>
  <si>
    <t>Fecha de terminación del contrato</t>
  </si>
  <si>
    <t>Si</t>
  </si>
  <si>
    <t>Liquidación de prestaciones sociales</t>
  </si>
  <si>
    <t>Ingrese los días pendientes de pago</t>
  </si>
  <si>
    <t>Otros conceptos adeudados al trabajador</t>
  </si>
  <si>
    <t>Auxilio de cesantías e intereses sobere cesantías</t>
  </si>
  <si>
    <t>Indemnización por despido injustificado en el contrato de trabajo por días</t>
  </si>
  <si>
    <t>Salario mensual del trabajador</t>
  </si>
  <si>
    <t>Indemnización por despido injustificado a tiempo completo</t>
  </si>
  <si>
    <t>Auxilio de cesantías e intereses sobre cesantías</t>
  </si>
  <si>
    <t>Compensacion de vacaciones</t>
  </si>
  <si>
    <t>Salario diario en dinero que paga por día de trabajo</t>
  </si>
  <si>
    <t>Salario diario en especie que suministra por día de trabajo</t>
  </si>
  <si>
    <t>Auxilio de transporte mensual</t>
  </si>
  <si>
    <t>Descuentos o deducciones pendientes a la empleada</t>
  </si>
  <si>
    <t>Salario mínimo de referencia</t>
  </si>
  <si>
    <t>Salario mínimo de referencia (No es el que se paga al trabajador)</t>
  </si>
  <si>
    <t>Auxilio de transporte de referencia (No es el qu se paga al trabajador)</t>
  </si>
  <si>
    <t>Salario real de la empleada  en dinero</t>
  </si>
  <si>
    <t>Salario en especie que se paga a la empleada</t>
  </si>
  <si>
    <t>Días a liquidar (días trabajados)</t>
  </si>
  <si>
    <t>Periodo a liquidar (días transcurridos desde la última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</si>
</sst>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 #,##0;\-&quot;$&quot;\ #,##0"/>
    <numFmt numFmtId="7" formatCode="&quot;$&quot;\ #,##0.00;\-&quot;$&quot;\ #,##0.00"/>
    <numFmt numFmtId="41" formatCode="_-* #,##0_-;\-* #,##0_-;_-* &quot;-&quot;_-;_-@_-"/>
    <numFmt numFmtId="164" formatCode="_-* #,##0.000_-;\-* #,##0.000_-;_-* &quot;-&quot;_-;_-@_-"/>
    <numFmt numFmtId="165" formatCode="_-* #,##0.0_-;\-* #,##0.0_-;_-* &quot;-&quot;_-;_-@_-"/>
    <numFmt numFmtId="166" formatCode="_-* #,##0.00_-;\-* #,##0.00_-;_-* &quot;-&quot;_-;_-@_-"/>
    <numFmt numFmtId="167" formatCode="#,##0_ ;\-#,##0\ "/>
    <numFmt numFmtId="168" formatCode="0.00\ &quot;Meses&quot;"/>
    <numFmt numFmtId="169" formatCode="0\ &quot;Años&quot;"/>
    <numFmt numFmtId="170" formatCode="0.00\ &quot;Años&quot;"/>
    <numFmt numFmtId="171" formatCode="&quot;$&quot;\ #,##0.0;\-&quot;$&quot;\ #,##0.0"/>
    <numFmt numFmtId="172" formatCode="0.0\ &quot;Años&quot;"/>
    <numFmt numFmtId="173" formatCode="0\ &quot;días&quot;"/>
  </numFmts>
  <fonts count="1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theme="1"/>
      <name val="Calibri"/>
      <family val="2"/>
      <scheme val="minor"/>
    </font>
    <font>
      <sz val="12"/>
      <name val="Calibri"/>
      <family val="2"/>
      <scheme val="minor"/>
    </font>
    <font>
      <b/>
      <sz val="13"/>
      <color theme="0"/>
      <name val="Calibri"/>
      <family val="2"/>
      <scheme val="minor"/>
    </font>
    <font>
      <b/>
      <sz val="13"/>
      <color theme="1"/>
      <name val="Calibri"/>
      <family val="2"/>
      <scheme val="minor"/>
    </font>
    <font>
      <sz val="13"/>
      <color theme="1"/>
      <name val="Calibri"/>
      <family val="2"/>
      <scheme val="minor"/>
    </font>
    <font>
      <sz val="13"/>
      <color theme="0"/>
      <name val="Calibri"/>
      <family val="2"/>
      <scheme val="minor"/>
    </font>
    <font>
      <b/>
      <sz val="13"/>
      <color theme="0" tint="-4.9989318521683403E-2"/>
      <name val="Calibri"/>
      <family val="2"/>
      <scheme val="minor"/>
    </font>
    <font>
      <sz val="13"/>
      <name val="Calibri"/>
      <family val="2"/>
      <scheme val="minor"/>
    </font>
    <font>
      <b/>
      <sz val="13"/>
      <name val="Calibri"/>
      <family val="2"/>
      <scheme val="min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81">
    <xf numFmtId="0" fontId="0" fillId="0" borderId="0" xfId="0"/>
    <xf numFmtId="14" fontId="9" fillId="3" borderId="1" xfId="1" applyNumberFormat="1" applyFont="1" applyFill="1" applyBorder="1" applyProtection="1"/>
    <xf numFmtId="170" fontId="9" fillId="3" borderId="1" xfId="1" applyNumberFormat="1" applyFont="1" applyFill="1" applyBorder="1" applyProtection="1"/>
    <xf numFmtId="41" fontId="9" fillId="3" borderId="1" xfId="1" applyFont="1" applyFill="1" applyBorder="1" applyProtection="1"/>
    <xf numFmtId="166" fontId="9" fillId="3" borderId="1" xfId="1" applyNumberFormat="1" applyFont="1" applyFill="1" applyBorder="1" applyProtection="1"/>
    <xf numFmtId="169" fontId="10" fillId="3" borderId="0" xfId="1" applyNumberFormat="1" applyFont="1" applyFill="1" applyBorder="1" applyProtection="1">
      <protection locked="0"/>
    </xf>
    <xf numFmtId="166" fontId="9" fillId="4" borderId="1" xfId="1" applyNumberFormat="1" applyFont="1" applyFill="1" applyBorder="1" applyProtection="1"/>
    <xf numFmtId="14" fontId="9" fillId="4" borderId="1" xfId="1" applyNumberFormat="1" applyFont="1" applyFill="1" applyBorder="1" applyProtection="1"/>
    <xf numFmtId="166" fontId="9" fillId="4" borderId="1" xfId="1" applyNumberFormat="1" applyFont="1" applyFill="1" applyBorder="1" applyAlignment="1" applyProtection="1">
      <alignment horizontal="right"/>
    </xf>
    <xf numFmtId="41" fontId="9" fillId="3" borderId="0" xfId="1" applyFont="1" applyFill="1" applyAlignment="1" applyProtection="1"/>
    <xf numFmtId="41" fontId="9" fillId="3" borderId="0" xfId="1" applyFont="1" applyFill="1" applyProtection="1"/>
    <xf numFmtId="41" fontId="9" fillId="4" borderId="1" xfId="1" applyFont="1" applyFill="1" applyBorder="1" applyProtection="1"/>
    <xf numFmtId="41" fontId="12" fillId="4" borderId="1" xfId="1" applyFont="1" applyFill="1" applyBorder="1" applyAlignment="1" applyProtection="1"/>
    <xf numFmtId="41" fontId="9" fillId="4" borderId="1" xfId="1" applyFont="1" applyFill="1" applyBorder="1" applyAlignment="1" applyProtection="1"/>
    <xf numFmtId="41" fontId="5" fillId="3" borderId="1" xfId="1" applyFont="1" applyFill="1" applyBorder="1" applyProtection="1"/>
    <xf numFmtId="164" fontId="9" fillId="4" borderId="1" xfId="1" applyNumberFormat="1" applyFont="1" applyFill="1" applyBorder="1" applyProtection="1"/>
    <xf numFmtId="41" fontId="13" fillId="3" borderId="1" xfId="1" applyFont="1" applyFill="1" applyBorder="1" applyAlignment="1" applyProtection="1"/>
    <xf numFmtId="166" fontId="9" fillId="3" borderId="0" xfId="1" applyNumberFormat="1" applyFont="1" applyFill="1" applyProtection="1"/>
    <xf numFmtId="165" fontId="9" fillId="3" borderId="0" xfId="1" applyNumberFormat="1" applyFont="1" applyFill="1" applyProtection="1"/>
    <xf numFmtId="41" fontId="8" fillId="0" borderId="1" xfId="1" applyFont="1" applyFill="1" applyBorder="1" applyAlignment="1" applyProtection="1"/>
    <xf numFmtId="41" fontId="6" fillId="3" borderId="1" xfId="1" applyFont="1" applyFill="1" applyBorder="1" applyProtection="1"/>
    <xf numFmtId="14" fontId="6" fillId="3" borderId="1" xfId="1" applyNumberFormat="1" applyFont="1" applyFill="1" applyBorder="1" applyAlignment="1" applyProtection="1"/>
    <xf numFmtId="41" fontId="6" fillId="3" borderId="1" xfId="1" applyFont="1" applyFill="1" applyBorder="1" applyAlignment="1" applyProtection="1"/>
    <xf numFmtId="41" fontId="8" fillId="3" borderId="1" xfId="1" applyFont="1" applyFill="1" applyBorder="1" applyProtection="1"/>
    <xf numFmtId="14" fontId="6" fillId="3" borderId="1" xfId="1" applyNumberFormat="1" applyFont="1" applyFill="1" applyBorder="1" applyProtection="1"/>
    <xf numFmtId="166" fontId="7" fillId="6" borderId="1" xfId="1" applyNumberFormat="1" applyFont="1" applyFill="1" applyBorder="1" applyProtection="1"/>
    <xf numFmtId="41" fontId="5" fillId="3" borderId="1" xfId="1" applyFont="1" applyFill="1" applyBorder="1" applyAlignment="1" applyProtection="1"/>
    <xf numFmtId="165" fontId="5" fillId="3" borderId="1" xfId="1" applyNumberFormat="1" applyFont="1" applyFill="1" applyBorder="1" applyAlignment="1" applyProtection="1"/>
    <xf numFmtId="169" fontId="10" fillId="3" borderId="0" xfId="1" applyNumberFormat="1" applyFont="1" applyFill="1" applyBorder="1" applyProtection="1"/>
    <xf numFmtId="166" fontId="9" fillId="3" borderId="0" xfId="1" applyNumberFormat="1" applyFont="1" applyFill="1" applyAlignment="1" applyProtection="1"/>
    <xf numFmtId="168" fontId="9" fillId="3" borderId="1" xfId="1" applyNumberFormat="1" applyFont="1" applyFill="1" applyBorder="1" applyProtection="1"/>
    <xf numFmtId="171" fontId="8" fillId="7" borderId="1" xfId="1" applyNumberFormat="1" applyFont="1" applyFill="1" applyBorder="1" applyProtection="1"/>
    <xf numFmtId="5" fontId="8" fillId="7" borderId="1" xfId="1" applyNumberFormat="1" applyFont="1" applyFill="1" applyBorder="1" applyProtection="1"/>
    <xf numFmtId="41" fontId="9" fillId="3" borderId="0" xfId="1" applyFont="1" applyFill="1" applyBorder="1" applyAlignment="1" applyProtection="1"/>
    <xf numFmtId="41" fontId="9" fillId="9" borderId="1" xfId="1" applyFont="1" applyFill="1" applyBorder="1" applyProtection="1"/>
    <xf numFmtId="14" fontId="9" fillId="3" borderId="0" xfId="1" applyNumberFormat="1" applyFont="1" applyFill="1" applyProtection="1"/>
    <xf numFmtId="41" fontId="9" fillId="3" borderId="0" xfId="1" applyFont="1" applyFill="1" applyBorder="1" applyProtection="1"/>
    <xf numFmtId="41" fontId="8" fillId="3" borderId="0" xfId="1" applyFont="1" applyFill="1" applyAlignment="1" applyProtection="1">
      <alignment horizontal="center"/>
    </xf>
    <xf numFmtId="167" fontId="9" fillId="3" borderId="1" xfId="1" applyNumberFormat="1" applyFont="1" applyFill="1" applyBorder="1" applyProtection="1"/>
    <xf numFmtId="41" fontId="9" fillId="3" borderId="0" xfId="1" applyFont="1" applyFill="1" applyProtection="1">
      <protection locked="0"/>
    </xf>
    <xf numFmtId="41" fontId="9" fillId="11" borderId="1" xfId="1" applyFont="1" applyFill="1" applyBorder="1" applyProtection="1">
      <protection locked="0"/>
    </xf>
    <xf numFmtId="41" fontId="9" fillId="11" borderId="1" xfId="1" applyFont="1" applyFill="1" applyBorder="1" applyAlignment="1" applyProtection="1">
      <alignment horizontal="right"/>
      <protection locked="0"/>
    </xf>
    <xf numFmtId="14" fontId="9" fillId="11" borderId="1" xfId="1" applyNumberFormat="1" applyFont="1" applyFill="1" applyBorder="1" applyAlignment="1" applyProtection="1">
      <alignment horizontal="right"/>
      <protection locked="0"/>
    </xf>
    <xf numFmtId="166" fontId="9" fillId="11" borderId="1" xfId="1" applyNumberFormat="1" applyFont="1" applyFill="1" applyBorder="1" applyAlignment="1" applyProtection="1">
      <alignment horizontal="right"/>
      <protection locked="0"/>
    </xf>
    <xf numFmtId="14" fontId="9" fillId="11" borderId="1" xfId="1" applyNumberFormat="1" applyFont="1" applyFill="1" applyBorder="1" applyProtection="1">
      <protection locked="0"/>
    </xf>
    <xf numFmtId="41" fontId="12" fillId="11" borderId="1" xfId="1" applyFont="1" applyFill="1" applyBorder="1" applyAlignment="1" applyProtection="1">
      <protection locked="0"/>
    </xf>
    <xf numFmtId="14" fontId="6" fillId="11" borderId="1" xfId="1" applyNumberFormat="1" applyFont="1" applyFill="1" applyBorder="1" applyAlignment="1" applyProtection="1">
      <protection locked="0"/>
    </xf>
    <xf numFmtId="14" fontId="6" fillId="11" borderId="1" xfId="1" applyNumberFormat="1" applyFont="1" applyFill="1" applyBorder="1" applyProtection="1">
      <protection locked="0"/>
    </xf>
    <xf numFmtId="41" fontId="7" fillId="3" borderId="0" xfId="1" applyFont="1" applyFill="1" applyAlignment="1" applyProtection="1"/>
    <xf numFmtId="41" fontId="8" fillId="4" borderId="2" xfId="1" applyFont="1" applyFill="1" applyBorder="1" applyAlignment="1" applyProtection="1">
      <alignment horizontal="center"/>
    </xf>
    <xf numFmtId="41" fontId="8" fillId="4" borderId="3" xfId="1" applyFont="1" applyFill="1" applyBorder="1" applyAlignment="1" applyProtection="1">
      <alignment horizontal="center"/>
    </xf>
    <xf numFmtId="7" fontId="7" fillId="6" borderId="1" xfId="1" applyNumberFormat="1" applyFont="1" applyFill="1" applyBorder="1" applyProtection="1"/>
    <xf numFmtId="5" fontId="7" fillId="6" borderId="1" xfId="1" applyNumberFormat="1" applyFont="1" applyFill="1" applyBorder="1" applyProtection="1"/>
    <xf numFmtId="172" fontId="10" fillId="0" borderId="0" xfId="1" applyNumberFormat="1" applyFont="1" applyFill="1" applyBorder="1" applyProtection="1">
      <protection locked="0"/>
    </xf>
    <xf numFmtId="14" fontId="9" fillId="9" borderId="1" xfId="1" applyNumberFormat="1" applyFont="1" applyFill="1" applyBorder="1" applyProtection="1"/>
    <xf numFmtId="173" fontId="6" fillId="3" borderId="1" xfId="1" applyNumberFormat="1" applyFont="1" applyFill="1" applyBorder="1" applyProtection="1"/>
    <xf numFmtId="41" fontId="8" fillId="8" borderId="4" xfId="1" applyFont="1" applyFill="1" applyBorder="1" applyAlignment="1" applyProtection="1">
      <alignment horizontal="center" vertical="center" wrapText="1"/>
    </xf>
    <xf numFmtId="41" fontId="8" fillId="8" borderId="5" xfId="1" applyFont="1" applyFill="1" applyBorder="1" applyAlignment="1" applyProtection="1">
      <alignment horizontal="center" vertical="center" wrapText="1"/>
    </xf>
    <xf numFmtId="41" fontId="8" fillId="8" borderId="6" xfId="1" applyFont="1" applyFill="1" applyBorder="1" applyAlignment="1" applyProtection="1">
      <alignment horizontal="center" vertical="center" wrapText="1"/>
    </xf>
    <xf numFmtId="41" fontId="8" fillId="8" borderId="7" xfId="1" applyFont="1" applyFill="1" applyBorder="1" applyAlignment="1" applyProtection="1">
      <alignment horizontal="center" vertical="center" wrapText="1"/>
    </xf>
    <xf numFmtId="41" fontId="8" fillId="8" borderId="0" xfId="1" applyFont="1" applyFill="1" applyBorder="1" applyAlignment="1" applyProtection="1">
      <alignment horizontal="center" vertical="center" wrapText="1"/>
    </xf>
    <xf numFmtId="41" fontId="8" fillId="8" borderId="8" xfId="1" applyFont="1" applyFill="1" applyBorder="1" applyAlignment="1" applyProtection="1">
      <alignment horizontal="center" vertical="center" wrapText="1"/>
    </xf>
    <xf numFmtId="41" fontId="8" fillId="8" borderId="9" xfId="1" applyFont="1" applyFill="1" applyBorder="1" applyAlignment="1" applyProtection="1">
      <alignment horizontal="center" vertical="center" wrapText="1"/>
    </xf>
    <xf numFmtId="41" fontId="8" fillId="8" borderId="10" xfId="1" applyFont="1" applyFill="1" applyBorder="1" applyAlignment="1" applyProtection="1">
      <alignment horizontal="center" vertical="center" wrapText="1"/>
    </xf>
    <xf numFmtId="41" fontId="8" fillId="8" borderId="11" xfId="1" applyFont="1" applyFill="1" applyBorder="1" applyAlignment="1" applyProtection="1">
      <alignment horizontal="center" vertical="center" wrapText="1"/>
    </xf>
    <xf numFmtId="41" fontId="4" fillId="5" borderId="2" xfId="1" applyFont="1" applyFill="1" applyBorder="1" applyAlignment="1" applyProtection="1">
      <alignment horizontal="center" vertical="center" wrapText="1"/>
    </xf>
    <xf numFmtId="41" fontId="4" fillId="5" borderId="3" xfId="1" applyFont="1" applyFill="1" applyBorder="1" applyAlignment="1" applyProtection="1">
      <alignment horizontal="center" vertical="center" wrapText="1"/>
    </xf>
    <xf numFmtId="41" fontId="7" fillId="2" borderId="2" xfId="1" applyFont="1" applyFill="1" applyBorder="1" applyAlignment="1" applyProtection="1">
      <alignment horizontal="center"/>
    </xf>
    <xf numFmtId="41" fontId="7" fillId="2" borderId="3" xfId="1" applyFont="1" applyFill="1" applyBorder="1" applyAlignment="1" applyProtection="1">
      <alignment horizontal="center"/>
    </xf>
    <xf numFmtId="41" fontId="7" fillId="2" borderId="1" xfId="1" applyFont="1" applyFill="1" applyBorder="1" applyAlignment="1" applyProtection="1">
      <alignment horizontal="center"/>
    </xf>
    <xf numFmtId="41" fontId="7" fillId="2" borderId="9" xfId="1" applyFont="1" applyFill="1" applyBorder="1" applyAlignment="1" applyProtection="1">
      <alignment horizontal="center"/>
    </xf>
    <xf numFmtId="41" fontId="7" fillId="2" borderId="11" xfId="1" applyFont="1" applyFill="1" applyBorder="1" applyAlignment="1" applyProtection="1">
      <alignment horizontal="center"/>
    </xf>
    <xf numFmtId="41" fontId="11" fillId="2" borderId="2" xfId="1" applyFont="1" applyFill="1" applyBorder="1" applyAlignment="1" applyProtection="1">
      <alignment horizontal="center"/>
    </xf>
    <xf numFmtId="41" fontId="11" fillId="2" borderId="3" xfId="1" applyFont="1" applyFill="1" applyBorder="1" applyAlignment="1" applyProtection="1">
      <alignment horizontal="center"/>
    </xf>
    <xf numFmtId="41" fontId="7" fillId="2" borderId="10" xfId="1" applyFont="1" applyFill="1" applyBorder="1" applyAlignment="1" applyProtection="1">
      <alignment horizontal="center"/>
    </xf>
    <xf numFmtId="41" fontId="9" fillId="8" borderId="1" xfId="1" applyFont="1" applyFill="1" applyBorder="1" applyAlignment="1" applyProtection="1">
      <alignment horizontal="center"/>
    </xf>
    <xf numFmtId="41" fontId="8" fillId="4" borderId="2" xfId="1" applyFont="1" applyFill="1" applyBorder="1" applyAlignment="1" applyProtection="1">
      <alignment horizontal="center"/>
    </xf>
    <xf numFmtId="41" fontId="8" fillId="4" borderId="3" xfId="1" applyFont="1" applyFill="1" applyBorder="1" applyAlignment="1" applyProtection="1">
      <alignment horizontal="center"/>
    </xf>
    <xf numFmtId="166" fontId="9" fillId="10" borderId="1" xfId="1" applyNumberFormat="1" applyFont="1" applyFill="1" applyBorder="1" applyAlignment="1" applyProtection="1">
      <alignment horizontal="center"/>
    </xf>
    <xf numFmtId="166" fontId="7" fillId="2" borderId="1" xfId="1" applyNumberFormat="1" applyFont="1" applyFill="1" applyBorder="1" applyAlignment="1" applyProtection="1">
      <alignment horizontal="center" vertical="center"/>
    </xf>
    <xf numFmtId="166" fontId="8" fillId="5" borderId="1" xfId="1" applyNumberFormat="1" applyFont="1" applyFill="1" applyBorder="1" applyAlignment="1" applyProtection="1">
      <alignment horizontal="center"/>
    </xf>
  </cellXfs>
  <cellStyles count="2">
    <cellStyle name="Millares [0]" xfId="1" builtinId="6"/>
    <cellStyle name="Normal" xfId="0" builtinId="0"/>
  </cellStyles>
  <dxfs count="8">
    <dxf>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5"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5" tint="0.59996337778862885"/>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19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renci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erencie.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gerencie.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1</xdr:col>
      <xdr:colOff>876300</xdr:colOff>
      <xdr:row>3</xdr:row>
      <xdr:rowOff>200025</xdr:rowOff>
    </xdr:to>
    <xdr:pic>
      <xdr:nvPicPr>
        <xdr:cNvPr id="6" name="Imagen 5">
          <a:hlinkClick xmlns:r="http://schemas.openxmlformats.org/officeDocument/2006/relationships" r:id="rId1"/>
          <a:extLst>
            <a:ext uri="{FF2B5EF4-FFF2-40B4-BE49-F238E27FC236}">
              <a16:creationId xmlns:a16="http://schemas.microsoft.com/office/drawing/2014/main" id="{7ADB5007-1B36-44BE-8C2D-13E8B1F969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5" y="9525"/>
          <a:ext cx="847725" cy="847725"/>
        </a:xfrm>
        <a:prstGeom prst="rect">
          <a:avLst/>
        </a:prstGeom>
      </xdr:spPr>
    </xdr:pic>
    <xdr:clientData/>
  </xdr:twoCellAnchor>
  <xdr:oneCellAnchor>
    <xdr:from>
      <xdr:col>1</xdr:col>
      <xdr:colOff>1295400</xdr:colOff>
      <xdr:row>0</xdr:row>
      <xdr:rowOff>66675</xdr:rowOff>
    </xdr:from>
    <xdr:ext cx="10260331" cy="937757"/>
    <xdr:sp macro="" textlink="">
      <xdr:nvSpPr>
        <xdr:cNvPr id="7" name="CuadroTexto 6">
          <a:extLst>
            <a:ext uri="{FF2B5EF4-FFF2-40B4-BE49-F238E27FC236}">
              <a16:creationId xmlns:a16="http://schemas.microsoft.com/office/drawing/2014/main" id="{6D219D28-523D-492F-BA73-E0A18BD19F1B}"/>
            </a:ext>
          </a:extLst>
        </xdr:cNvPr>
        <xdr:cNvSpPr txBox="1"/>
      </xdr:nvSpPr>
      <xdr:spPr>
        <a:xfrm>
          <a:off x="1752600" y="66675"/>
          <a:ext cx="10260331" cy="937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a:t>Liquidación</a:t>
          </a:r>
          <a:r>
            <a:rPr lang="es-CO" sz="1800" baseline="0"/>
            <a:t> del contrato de trabajo de empleadas del servicio domésitco que laboranpor días.</a:t>
          </a:r>
        </a:p>
        <a:p>
          <a:r>
            <a:rPr lang="es-CO" sz="1800"/>
            <a:t>Diligencie únicamente los las celdas de color pastel</a:t>
          </a:r>
          <a:r>
            <a:rPr lang="es-CO" sz="1800" baseline="0"/>
            <a:t> según las instrucciones.</a:t>
          </a:r>
        </a:p>
        <a:p>
          <a:endParaRPr lang="es-CO" sz="1800"/>
        </a:p>
      </xdr:txBody>
    </xdr:sp>
    <xdr:clientData/>
  </xdr:oneCellAnchor>
  <xdr:oneCellAnchor>
    <xdr:from>
      <xdr:col>7</xdr:col>
      <xdr:colOff>0</xdr:colOff>
      <xdr:row>0</xdr:row>
      <xdr:rowOff>0</xdr:rowOff>
    </xdr:from>
    <xdr:ext cx="5686425" cy="8655050"/>
    <xdr:sp macro="" textlink="">
      <xdr:nvSpPr>
        <xdr:cNvPr id="8" name="CuadroTexto 7">
          <a:extLst>
            <a:ext uri="{FF2B5EF4-FFF2-40B4-BE49-F238E27FC236}">
              <a16:creationId xmlns:a16="http://schemas.microsoft.com/office/drawing/2014/main" id="{12468E58-5067-4E73-B29B-B1684563FD81}"/>
            </a:ext>
          </a:extLst>
        </xdr:cNvPr>
        <xdr:cNvSpPr txBox="1"/>
      </xdr:nvSpPr>
      <xdr:spPr>
        <a:xfrm>
          <a:off x="12319000" y="0"/>
          <a:ext cx="5686425" cy="8655050"/>
        </a:xfrm>
        <a:prstGeom prst="rect">
          <a:avLst/>
        </a:prstGeom>
        <a:solidFill>
          <a:schemeClr val="accent5">
            <a:lumMod val="20000"/>
            <a:lumOff val="80000"/>
          </a:schemeClr>
        </a:solidFill>
        <a:ln>
          <a:solidFill>
            <a:schemeClr val="bg1">
              <a:lumMod val="85000"/>
            </a:schemeClr>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800" b="1">
              <a:solidFill>
                <a:schemeClr val="dk1"/>
              </a:solidFill>
              <a:effectLst/>
              <a:latin typeface="+mn-lt"/>
              <a:ea typeface="+mn-ea"/>
              <a:cs typeface="+mn-cs"/>
            </a:rPr>
            <a:t>Instrucciones</a:t>
          </a:r>
          <a:r>
            <a:rPr lang="es-CO" sz="1800" b="1" baseline="0">
              <a:solidFill>
                <a:schemeClr val="dk1"/>
              </a:solidFill>
              <a:effectLst/>
              <a:latin typeface="+mn-lt"/>
              <a:ea typeface="+mn-ea"/>
              <a:cs typeface="+mn-cs"/>
            </a:rPr>
            <a:t> o recomendaciones:</a:t>
          </a:r>
          <a:endParaRPr lang="es-CO" sz="1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CO" sz="15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1</a:t>
          </a:r>
          <a:r>
            <a:rPr lang="es-CO" sz="1400">
              <a:solidFill>
                <a:schemeClr val="tx1"/>
              </a:solidFill>
              <a:effectLst/>
              <a:latin typeface="+mn-lt"/>
              <a:ea typeface="+mn-ea"/>
              <a:cs typeface="+mn-cs"/>
            </a:rPr>
            <a:t>. </a:t>
          </a:r>
          <a:r>
            <a:rPr lang="es-CO" sz="1400">
              <a:solidFill>
                <a:schemeClr val="dk1"/>
              </a:solidFill>
              <a:effectLst/>
              <a:latin typeface="+mn-lt"/>
              <a:ea typeface="+mn-ea"/>
              <a:cs typeface="+mn-cs"/>
            </a:rPr>
            <a:t>El salario mínimo se toma sólo como referencia y no determina el salario diario que devenga la empleada, por lo tanto adicionalmente debe ingresar lo que le paga por cada día de trabajo separando el pago en dinero del pago en especie.</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2</a:t>
          </a:r>
          <a:r>
            <a:rPr lang="es-CO" sz="1400" b="0">
              <a:solidFill>
                <a:schemeClr val="dk1"/>
              </a:solidFill>
              <a:effectLst/>
              <a:latin typeface="+mn-lt"/>
              <a:ea typeface="+mn-ea"/>
              <a:cs typeface="+mn-cs"/>
            </a:rPr>
            <a:t>. Debe</a:t>
          </a:r>
          <a:r>
            <a:rPr lang="es-CO" sz="1400">
              <a:solidFill>
                <a:schemeClr val="dk1"/>
              </a:solidFill>
              <a:effectLst/>
              <a:latin typeface="+mn-lt"/>
              <a:ea typeface="+mn-ea"/>
              <a:cs typeface="+mn-cs"/>
            </a:rPr>
            <a:t> colocar la última fecha en que liquidó la prima de servicios, las cesantías y la vacaciones. Si nunca las ha liquidado debe colocar la fecha en que inició el contrato de trabajo.</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r>
            <a:rPr lang="es-CO" sz="1400" b="1">
              <a:solidFill>
                <a:schemeClr val="tx1"/>
              </a:solidFill>
              <a:effectLst/>
              <a:latin typeface="+mn-lt"/>
              <a:ea typeface="+mn-ea"/>
              <a:cs typeface="+mn-cs"/>
            </a:rPr>
            <a:t>3</a:t>
          </a:r>
          <a:r>
            <a:rPr lang="es-CO" sz="1400">
              <a:solidFill>
                <a:schemeClr val="tx1"/>
              </a:solidFill>
              <a:effectLst/>
              <a:latin typeface="+mn-lt"/>
              <a:ea typeface="+mn-ea"/>
              <a:cs typeface="+mn-cs"/>
            </a:rPr>
            <a:t>. Al formular las liquidaciones hay un pequeño desfase de uno o dos días dependiendo de si el mes tiene 28 o 31 días, problema que Excel corrige con la función DIAS360 pero en algunos casos no.</a:t>
          </a:r>
        </a:p>
        <a:p>
          <a:endParaRPr lang="es-CO" sz="1400">
            <a:solidFill>
              <a:schemeClr val="tx1"/>
            </a:solidFill>
            <a:effectLst/>
            <a:latin typeface="+mn-lt"/>
            <a:ea typeface="+mn-ea"/>
            <a:cs typeface="+mn-cs"/>
          </a:endParaRPr>
        </a:p>
        <a:p>
          <a:r>
            <a:rPr lang="es-CO" sz="1400" b="1">
              <a:solidFill>
                <a:schemeClr val="tx1"/>
              </a:solidFill>
              <a:effectLst/>
              <a:latin typeface="+mn-lt"/>
              <a:ea typeface="+mn-ea"/>
              <a:cs typeface="+mn-cs"/>
            </a:rPr>
            <a:t>4</a:t>
          </a:r>
          <a:r>
            <a:rPr lang="es-CO" sz="1400">
              <a:solidFill>
                <a:schemeClr val="tx1"/>
              </a:solidFill>
              <a:effectLst/>
              <a:latin typeface="+mn-lt"/>
              <a:ea typeface="+mn-ea"/>
              <a:cs typeface="+mn-cs"/>
            </a:rPr>
            <a:t>. Recuerde que para el cálculo de las prestaciones sociales se incluye el auxilio de transporte más no para el cálculo de las vacaciones.</a:t>
          </a:r>
        </a:p>
        <a:p>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5</a:t>
          </a:r>
          <a:r>
            <a:rPr lang="es-CO" sz="1400">
              <a:solidFill>
                <a:schemeClr val="tx1"/>
              </a:solidFill>
              <a:effectLst/>
              <a:latin typeface="+mn-lt"/>
              <a:ea typeface="+mn-ea"/>
              <a:cs typeface="+mn-cs"/>
            </a:rPr>
            <a:t>. El auxilio de transporte no se paga si el trabajador tiene un salario mensual superior a 2 salarios mínimos. Esta equivalencia la determinamos sumando lo que se le paga diariamente a la trabajadora (salario en dinero + salario en especie + remuneración por descanso dominical) multiplicado por 30.</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6. </a:t>
          </a:r>
          <a:r>
            <a:rPr lang="es-CO" sz="1400">
              <a:solidFill>
                <a:schemeClr val="dk1"/>
              </a:solidFill>
              <a:effectLst/>
              <a:latin typeface="+mn-lt"/>
              <a:ea typeface="+mn-ea"/>
              <a:cs typeface="+mn-cs"/>
            </a:rPr>
            <a:t>Los datos para liquidar las vacaciones se han separado por cuando estas pueden tener un periodo de  liquidación diferente, ya que la empleada puede liquidarse cuando hace un mes salió a vacaciones, de manera que la fecha del inicio de la liquidación será diferente.</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7</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Las prima de servicios se debe pagar semestralmente, de allí que la fecha de la última liquidación es diferente, pues generalmente corresponde al 30 de junio para la primera cuota y el 31 de diciembre para la segunda.</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8</a:t>
          </a:r>
          <a:r>
            <a:rPr lang="es-CO" sz="1400">
              <a:solidFill>
                <a:schemeClr val="dk1"/>
              </a:solidFill>
              <a:effectLst/>
              <a:latin typeface="+mn-lt"/>
              <a:ea typeface="+mn-ea"/>
              <a:cs typeface="+mn-cs"/>
            </a:rPr>
            <a:t>. Si la duración del contrato ha término fijo ha sido pactada en meses, como por ejemplo 18 meses, ingrese en la celda F23 la fórmula =18/12</a:t>
          </a:r>
          <a:r>
            <a:rPr lang="es-CO" sz="1400" baseline="0">
              <a:solidFill>
                <a:schemeClr val="dk1"/>
              </a:solidFill>
              <a:effectLst/>
              <a:latin typeface="+mn-lt"/>
              <a:ea typeface="+mn-ea"/>
              <a:cs typeface="+mn-cs"/>
            </a:rPr>
            <a:t> para tener un resultado en años.</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9</a:t>
          </a:r>
          <a:r>
            <a:rPr lang="es-CO" sz="1400">
              <a:solidFill>
                <a:schemeClr val="dk1"/>
              </a:solidFill>
              <a:effectLst/>
              <a:latin typeface="+mn-lt"/>
              <a:ea typeface="+mn-ea"/>
              <a:cs typeface="+mn-cs"/>
            </a:rPr>
            <a:t>.</a:t>
          </a:r>
          <a:r>
            <a:rPr lang="es-CO" sz="1400" baseline="0">
              <a:solidFill>
                <a:schemeClr val="dk1"/>
              </a:solidFill>
              <a:effectLst/>
              <a:latin typeface="+mn-lt"/>
              <a:ea typeface="+mn-ea"/>
              <a:cs typeface="+mn-cs"/>
            </a:rPr>
            <a:t> Si la empleada ha sido despedida sin justa causa, debe diligenciar la hoja </a:t>
          </a:r>
          <a:r>
            <a:rPr lang="es-CO" sz="1400" b="1" baseline="0">
              <a:solidFill>
                <a:schemeClr val="dk1"/>
              </a:solidFill>
              <a:effectLst/>
              <a:latin typeface="+mn-lt"/>
              <a:ea typeface="+mn-ea"/>
              <a:cs typeface="+mn-cs"/>
            </a:rPr>
            <a:t>Indemnización por despido</a:t>
          </a:r>
          <a:r>
            <a:rPr lang="es-CO" sz="1400" baseline="0">
              <a:solidFill>
                <a:schemeClr val="dk1"/>
              </a:solidFill>
              <a:effectLst/>
              <a:latin typeface="+mn-lt"/>
              <a:ea typeface="+mn-ea"/>
              <a:cs typeface="+mn-cs"/>
            </a:rPr>
            <a:t>.</a:t>
          </a: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endParaRPr lang="es-CO" sz="1400">
            <a:solidFill>
              <a:schemeClr val="tx1"/>
            </a:solidFill>
            <a:effectLst/>
            <a:latin typeface="+mn-lt"/>
            <a:ea typeface="+mn-ea"/>
            <a:cs typeface="+mn-cs"/>
          </a:endParaRPr>
        </a:p>
        <a:p>
          <a:endParaRPr lang="es-CO" sz="1400">
            <a:solidFill>
              <a:schemeClr val="tx1"/>
            </a:solidFill>
            <a:effectLst/>
            <a:latin typeface="+mn-lt"/>
            <a:ea typeface="+mn-ea"/>
            <a:cs typeface="+mn-cs"/>
          </a:endParaRPr>
        </a:p>
        <a:p>
          <a:endParaRPr lang="es-CO" sz="14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9525</xdr:rowOff>
    </xdr:from>
    <xdr:to>
      <xdr:col>1</xdr:col>
      <xdr:colOff>904875</xdr:colOff>
      <xdr:row>3</xdr:row>
      <xdr:rowOff>200025</xdr:rowOff>
    </xdr:to>
    <xdr:pic>
      <xdr:nvPicPr>
        <xdr:cNvPr id="2" name="Imagen 1">
          <a:hlinkClick xmlns:r="http://schemas.openxmlformats.org/officeDocument/2006/relationships" r:id="rId1"/>
          <a:extLst>
            <a:ext uri="{FF2B5EF4-FFF2-40B4-BE49-F238E27FC236}">
              <a16:creationId xmlns:a16="http://schemas.microsoft.com/office/drawing/2014/main" id="{2CEB94FD-A0FD-4639-9FC1-2F2FFAA038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150" y="9525"/>
          <a:ext cx="847725" cy="847725"/>
        </a:xfrm>
        <a:prstGeom prst="rect">
          <a:avLst/>
        </a:prstGeom>
      </xdr:spPr>
    </xdr:pic>
    <xdr:clientData/>
  </xdr:twoCellAnchor>
  <xdr:oneCellAnchor>
    <xdr:from>
      <xdr:col>1</xdr:col>
      <xdr:colOff>1038226</xdr:colOff>
      <xdr:row>0</xdr:row>
      <xdr:rowOff>142875</xdr:rowOff>
    </xdr:from>
    <xdr:ext cx="7991474" cy="676275"/>
    <xdr:sp macro="" textlink="">
      <xdr:nvSpPr>
        <xdr:cNvPr id="3" name="CuadroTexto 2">
          <a:extLst>
            <a:ext uri="{FF2B5EF4-FFF2-40B4-BE49-F238E27FC236}">
              <a16:creationId xmlns:a16="http://schemas.microsoft.com/office/drawing/2014/main" id="{036AA4CA-E20F-4A2B-BE3A-382D832F000F}"/>
            </a:ext>
          </a:extLst>
        </xdr:cNvPr>
        <xdr:cNvSpPr txBox="1"/>
      </xdr:nvSpPr>
      <xdr:spPr>
        <a:xfrm>
          <a:off x="1419226" y="142875"/>
          <a:ext cx="79914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500">
              <a:solidFill>
                <a:schemeClr val="tx1"/>
              </a:solidFill>
              <a:effectLst/>
              <a:latin typeface="+mn-lt"/>
              <a:ea typeface="+mn-ea"/>
              <a:cs typeface="+mn-cs"/>
            </a:rPr>
            <a:t>Liquidación</a:t>
          </a:r>
          <a:r>
            <a:rPr lang="es-CO" sz="1500" baseline="0">
              <a:solidFill>
                <a:schemeClr val="tx1"/>
              </a:solidFill>
              <a:effectLst/>
              <a:latin typeface="+mn-lt"/>
              <a:ea typeface="+mn-ea"/>
              <a:cs typeface="+mn-cs"/>
            </a:rPr>
            <a:t> del contrato de trabajo de empleadas del servicio domésitco que laboran mes completo.</a:t>
          </a:r>
          <a:endParaRPr lang="es-CO" sz="15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CO" sz="1500">
              <a:solidFill>
                <a:schemeClr val="tx1"/>
              </a:solidFill>
              <a:effectLst/>
              <a:latin typeface="+mn-lt"/>
              <a:ea typeface="+mn-ea"/>
              <a:cs typeface="+mn-cs"/>
            </a:rPr>
            <a:t>Diligencie únicamente las celdsa de color pastel</a:t>
          </a:r>
          <a:r>
            <a:rPr lang="es-CO" sz="1500" baseline="0">
              <a:solidFill>
                <a:schemeClr val="tx1"/>
              </a:solidFill>
              <a:effectLst/>
              <a:latin typeface="+mn-lt"/>
              <a:ea typeface="+mn-ea"/>
              <a:cs typeface="+mn-cs"/>
            </a:rPr>
            <a:t> según las instrucciones.</a:t>
          </a:r>
          <a:endParaRPr lang="es-CO" sz="1500">
            <a:effectLst/>
          </a:endParaRPr>
        </a:p>
        <a:p>
          <a:endParaRPr lang="es-CO" sz="1500"/>
        </a:p>
      </xdr:txBody>
    </xdr:sp>
    <xdr:clientData/>
  </xdr:oneCellAnchor>
  <xdr:oneCellAnchor>
    <xdr:from>
      <xdr:col>7</xdr:col>
      <xdr:colOff>0</xdr:colOff>
      <xdr:row>0</xdr:row>
      <xdr:rowOff>9524</xdr:rowOff>
    </xdr:from>
    <xdr:ext cx="6705599" cy="7553326"/>
    <xdr:sp macro="" textlink="">
      <xdr:nvSpPr>
        <xdr:cNvPr id="4" name="CuadroTexto 3">
          <a:extLst>
            <a:ext uri="{FF2B5EF4-FFF2-40B4-BE49-F238E27FC236}">
              <a16:creationId xmlns:a16="http://schemas.microsoft.com/office/drawing/2014/main" id="{32C758BD-6E32-40E4-9053-8EA551F4A957}"/>
            </a:ext>
          </a:extLst>
        </xdr:cNvPr>
        <xdr:cNvSpPr txBox="1"/>
      </xdr:nvSpPr>
      <xdr:spPr>
        <a:xfrm>
          <a:off x="10182225" y="9524"/>
          <a:ext cx="6705599" cy="7553326"/>
        </a:xfrm>
        <a:prstGeom prst="rect">
          <a:avLst/>
        </a:prstGeom>
        <a:solidFill>
          <a:schemeClr val="accent5">
            <a:lumMod val="20000"/>
            <a:lumOff val="80000"/>
          </a:schemeClr>
        </a:solidFill>
        <a:ln>
          <a:solidFill>
            <a:schemeClr val="bg1">
              <a:lumMod val="85000"/>
            </a:schemeClr>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800" b="1">
              <a:solidFill>
                <a:schemeClr val="tx1"/>
              </a:solidFill>
              <a:effectLst/>
              <a:latin typeface="+mn-lt"/>
              <a:ea typeface="+mn-ea"/>
              <a:cs typeface="+mn-cs"/>
            </a:rPr>
            <a:t>Instrucciones</a:t>
          </a:r>
          <a:r>
            <a:rPr lang="es-CO" sz="1800" b="1" baseline="0">
              <a:solidFill>
                <a:schemeClr val="tx1"/>
              </a:solidFill>
              <a:effectLst/>
              <a:latin typeface="+mn-lt"/>
              <a:ea typeface="+mn-ea"/>
              <a:cs typeface="+mn-cs"/>
            </a:rPr>
            <a:t> o recomendaciones:</a:t>
          </a:r>
        </a:p>
        <a:p>
          <a:pPr marL="0" marR="0" lvl="0" indent="0" defTabSz="914400" eaLnBrk="1" fontAlgn="auto" latinLnBrk="0" hangingPunct="1">
            <a:lnSpc>
              <a:spcPct val="100000"/>
            </a:lnSpc>
            <a:spcBef>
              <a:spcPts val="0"/>
            </a:spcBef>
            <a:spcAft>
              <a:spcPts val="0"/>
            </a:spcAft>
            <a:buClrTx/>
            <a:buSzTx/>
            <a:buFontTx/>
            <a:buNone/>
            <a:tabLst/>
            <a:defRPr/>
          </a:pPr>
          <a:endParaRPr lang="es-CO" sz="15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1</a:t>
          </a:r>
          <a:r>
            <a:rPr lang="es-CO" sz="1400">
              <a:solidFill>
                <a:schemeClr val="tx1"/>
              </a:solidFill>
              <a:effectLst/>
              <a:latin typeface="+mn-lt"/>
              <a:ea typeface="+mn-ea"/>
              <a:cs typeface="+mn-cs"/>
            </a:rPr>
            <a:t>. </a:t>
          </a:r>
          <a:r>
            <a:rPr lang="es-CO" sz="1400">
              <a:solidFill>
                <a:schemeClr val="dk1"/>
              </a:solidFill>
              <a:effectLst/>
              <a:latin typeface="+mn-lt"/>
              <a:ea typeface="+mn-ea"/>
              <a:cs typeface="+mn-cs"/>
            </a:rPr>
            <a:t>El salario mínimo se toma sólo como referencia y no necesariamente es igual al salario de la empleada, por lo tanto debe ingresar también el salario que paga a su trabajadora en la celda</a:t>
          </a:r>
          <a:r>
            <a:rPr lang="es-CO" sz="1400" baseline="0">
              <a:solidFill>
                <a:schemeClr val="dk1"/>
              </a:solidFill>
              <a:effectLst/>
              <a:latin typeface="+mn-lt"/>
              <a:ea typeface="+mn-ea"/>
              <a:cs typeface="+mn-cs"/>
            </a:rPr>
            <a:t> correspondiente</a:t>
          </a:r>
          <a:r>
            <a:rPr lang="es-CO" sz="1400">
              <a:solidFill>
                <a:schemeClr val="dk1"/>
              </a:solidFill>
              <a:effectLst/>
              <a:latin typeface="+mn-lt"/>
              <a:ea typeface="+mn-ea"/>
              <a:cs typeface="+mn-cs"/>
            </a:rPr>
            <a:t>, que puede ser igual o</a:t>
          </a:r>
          <a:r>
            <a:rPr lang="es-CO" sz="1400" baseline="0">
              <a:solidFill>
                <a:schemeClr val="dk1"/>
              </a:solidFill>
              <a:effectLst/>
              <a:latin typeface="+mn-lt"/>
              <a:ea typeface="+mn-ea"/>
              <a:cs typeface="+mn-cs"/>
            </a:rPr>
            <a:t> superior </a:t>
          </a:r>
          <a:r>
            <a:rPr lang="es-CO" sz="1400">
              <a:solidFill>
                <a:schemeClr val="dk1"/>
              </a:solidFill>
              <a:effectLst/>
              <a:latin typeface="+mn-lt"/>
              <a:ea typeface="+mn-ea"/>
              <a:cs typeface="+mn-cs"/>
            </a:rPr>
            <a:t>al salario mínimo, discriminando el salario en especie cuando sea el caso.</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2</a:t>
          </a:r>
          <a:r>
            <a:rPr lang="es-CO" sz="1400">
              <a:solidFill>
                <a:schemeClr val="dk1"/>
              </a:solidFill>
              <a:effectLst/>
              <a:latin typeface="+mn-lt"/>
              <a:ea typeface="+mn-ea"/>
              <a:cs typeface="+mn-cs"/>
            </a:rPr>
            <a:t>.</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Debe colocar la última fecha en que liquidó la prima de servicios, las cesantías y la vacaciones. Si nunca las ha liquidado debe colocar la fecha en que inició el contrato de trabajo.</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r>
            <a:rPr lang="es-CO" sz="1400">
              <a:solidFill>
                <a:schemeClr val="tx1"/>
              </a:solidFill>
              <a:effectLst/>
              <a:latin typeface="+mn-lt"/>
              <a:ea typeface="+mn-ea"/>
              <a:cs typeface="+mn-cs"/>
            </a:rPr>
            <a:t> </a:t>
          </a:r>
          <a:r>
            <a:rPr lang="es-CO" sz="1400" b="1">
              <a:solidFill>
                <a:schemeClr val="tx1"/>
              </a:solidFill>
              <a:effectLst/>
              <a:latin typeface="+mn-lt"/>
              <a:ea typeface="+mn-ea"/>
              <a:cs typeface="+mn-cs"/>
            </a:rPr>
            <a:t>3</a:t>
          </a:r>
          <a:r>
            <a:rPr lang="es-CO" sz="1400">
              <a:solidFill>
                <a:schemeClr val="tx1"/>
              </a:solidFill>
              <a:effectLst/>
              <a:latin typeface="+mn-lt"/>
              <a:ea typeface="+mn-ea"/>
              <a:cs typeface="+mn-cs"/>
            </a:rPr>
            <a:t>. Al formular las liquidaciones hay un pequeño desfase de uno o dos días dependiendo de si el mes tiene 28 o 31 días, problema que Excel corrige con la función DIAS360 pero en algunos casos no.</a:t>
          </a:r>
        </a:p>
        <a:p>
          <a:endParaRPr lang="es-CO" sz="1400">
            <a:solidFill>
              <a:schemeClr val="tx1"/>
            </a:solidFill>
            <a:effectLst/>
            <a:latin typeface="+mn-lt"/>
            <a:ea typeface="+mn-ea"/>
            <a:cs typeface="+mn-cs"/>
          </a:endParaRPr>
        </a:p>
        <a:p>
          <a:r>
            <a:rPr lang="es-CO" sz="1400" b="1">
              <a:solidFill>
                <a:schemeClr val="tx1"/>
              </a:solidFill>
              <a:effectLst/>
              <a:latin typeface="+mn-lt"/>
              <a:ea typeface="+mn-ea"/>
              <a:cs typeface="+mn-cs"/>
            </a:rPr>
            <a:t>4</a:t>
          </a:r>
          <a:r>
            <a:rPr lang="es-CO" sz="1400">
              <a:solidFill>
                <a:schemeClr val="tx1"/>
              </a:solidFill>
              <a:effectLst/>
              <a:latin typeface="+mn-lt"/>
              <a:ea typeface="+mn-ea"/>
              <a:cs typeface="+mn-cs"/>
            </a:rPr>
            <a:t>. Recuerde que para el cálculo de las prestaciones sociales se incluye el auxilio de transporte más no para el cálculo de las vacaciones.</a:t>
          </a:r>
        </a:p>
        <a:p>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tx1"/>
              </a:solidFill>
              <a:effectLst/>
              <a:latin typeface="+mn-lt"/>
              <a:ea typeface="+mn-ea"/>
              <a:cs typeface="+mn-cs"/>
            </a:rPr>
            <a:t>5</a:t>
          </a:r>
          <a:r>
            <a:rPr lang="es-CO" sz="1400">
              <a:solidFill>
                <a:schemeClr val="tx1"/>
              </a:solidFill>
              <a:effectLst/>
              <a:latin typeface="+mn-lt"/>
              <a:ea typeface="+mn-ea"/>
              <a:cs typeface="+mn-cs"/>
            </a:rPr>
            <a:t>. El auxilio de transporte no se paga si el trabajador tiene un salario mensual superior a 2 salarios mínimos. Esta equivalencia la determinamos sumando lo que se le paga diariamente a la trabajadora (salario en dinero + salario en especie + remuneración por descanso dominical) multiplicado por 30.</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a:solidFill>
                <a:schemeClr val="dk1"/>
              </a:solidFill>
              <a:effectLst/>
              <a:latin typeface="+mn-lt"/>
              <a:ea typeface="+mn-ea"/>
              <a:cs typeface="+mn-cs"/>
            </a:rPr>
            <a:t>6. </a:t>
          </a:r>
          <a:r>
            <a:rPr lang="es-CO" sz="1400">
              <a:solidFill>
                <a:schemeClr val="dk1"/>
              </a:solidFill>
              <a:effectLst/>
              <a:latin typeface="+mn-lt"/>
              <a:ea typeface="+mn-ea"/>
              <a:cs typeface="+mn-cs"/>
            </a:rPr>
            <a:t>Los datos para liquidar las vacaciones se han separado por cuando estas pueden tener un periodo de  liquidación diferente, ya que la empleada puede liquidarse cuando hace un mes salió a vacaciones, de manera que la fecha del inicio de la liquidación será diferente.</a:t>
          </a:r>
        </a:p>
        <a:p>
          <a:pPr marL="0" marR="0" lvl="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O" sz="1400" b="1" baseline="0">
              <a:solidFill>
                <a:schemeClr val="dk1"/>
              </a:solidFill>
              <a:effectLst/>
              <a:latin typeface="+mn-lt"/>
              <a:ea typeface="+mn-ea"/>
              <a:cs typeface="+mn-cs"/>
            </a:rPr>
            <a:t>7. </a:t>
          </a:r>
          <a:r>
            <a:rPr lang="es-CO" sz="1400">
              <a:solidFill>
                <a:schemeClr val="dk1"/>
              </a:solidFill>
              <a:effectLst/>
              <a:latin typeface="+mn-lt"/>
              <a:ea typeface="+mn-ea"/>
              <a:cs typeface="+mn-cs"/>
            </a:rPr>
            <a:t>Las prima de servicios se debe pagar semestralmente, de allí que la fecha de la última liquidación es diferente, pues generalmente corresponde al 30 de junio para la primera cuota y el 31 de diciembre para la segunda.</a:t>
          </a:r>
        </a:p>
        <a:p>
          <a:pPr eaLnBrk="1" fontAlgn="auto" latinLnBrk="0" hangingPunct="1"/>
          <a:endParaRPr lang="es-CO" sz="1400">
            <a:effectLst/>
          </a:endParaRPr>
        </a:p>
        <a:p>
          <a:pPr eaLnBrk="1" fontAlgn="auto" latinLnBrk="0" hangingPunct="1"/>
          <a:r>
            <a:rPr lang="es-CO" sz="1400" b="1">
              <a:solidFill>
                <a:schemeClr val="dk1"/>
              </a:solidFill>
              <a:effectLst/>
              <a:latin typeface="+mn-lt"/>
              <a:ea typeface="+mn-ea"/>
              <a:cs typeface="+mn-cs"/>
            </a:rPr>
            <a:t>8</a:t>
          </a:r>
          <a:r>
            <a:rPr lang="es-CO" sz="1400">
              <a:solidFill>
                <a:schemeClr val="dk1"/>
              </a:solidFill>
              <a:effectLst/>
              <a:latin typeface="+mn-lt"/>
              <a:ea typeface="+mn-ea"/>
              <a:cs typeface="+mn-cs"/>
            </a:rPr>
            <a:t>. Si la duración del contrato ha término fijo ha sido pactada en meses, como por ejemplo 18 meses, ingrese en la celda F23 la fórmula =18/12</a:t>
          </a:r>
          <a:r>
            <a:rPr lang="es-CO" sz="1400" baseline="0">
              <a:solidFill>
                <a:schemeClr val="dk1"/>
              </a:solidFill>
              <a:effectLst/>
              <a:latin typeface="+mn-lt"/>
              <a:ea typeface="+mn-ea"/>
              <a:cs typeface="+mn-cs"/>
            </a:rPr>
            <a:t> para tener un resultado en años.</a:t>
          </a:r>
          <a:endParaRPr lang="es-CO"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CO" sz="1400" b="1">
            <a:solidFill>
              <a:schemeClr val="dk1"/>
            </a:solidFill>
            <a:effectLst/>
            <a:latin typeface="+mn-lt"/>
            <a:ea typeface="+mn-ea"/>
            <a:cs typeface="+mn-cs"/>
          </a:endParaRPr>
        </a:p>
        <a:p>
          <a:endParaRPr lang="es-CO" sz="1400">
            <a:solidFill>
              <a:schemeClr val="tx1"/>
            </a:solidFill>
            <a:effectLst/>
            <a:latin typeface="+mn-lt"/>
            <a:ea typeface="+mn-ea"/>
            <a:cs typeface="+mn-cs"/>
          </a:endParaRPr>
        </a:p>
        <a:p>
          <a:endParaRPr lang="es-CO" sz="1400">
            <a:solidFill>
              <a:schemeClr val="tx1"/>
            </a:solidFill>
            <a:effectLst/>
            <a:latin typeface="+mn-lt"/>
            <a:ea typeface="+mn-ea"/>
            <a:cs typeface="+mn-cs"/>
          </a:endParaRPr>
        </a:p>
        <a:p>
          <a:endParaRPr lang="es-CO" sz="14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9525</xdr:rowOff>
    </xdr:from>
    <xdr:to>
      <xdr:col>1</xdr:col>
      <xdr:colOff>876300</xdr:colOff>
      <xdr:row>4</xdr:row>
      <xdr:rowOff>9525</xdr:rowOff>
    </xdr:to>
    <xdr:pic>
      <xdr:nvPicPr>
        <xdr:cNvPr id="2" name="Imagen 1">
          <a:hlinkClick xmlns:r="http://schemas.openxmlformats.org/officeDocument/2006/relationships" r:id="rId1"/>
          <a:extLst>
            <a:ext uri="{FF2B5EF4-FFF2-40B4-BE49-F238E27FC236}">
              <a16:creationId xmlns:a16="http://schemas.microsoft.com/office/drawing/2014/main" id="{51372505-0470-4D98-B3E4-86428F18A6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0" y="9525"/>
          <a:ext cx="819150" cy="819150"/>
        </a:xfrm>
        <a:prstGeom prst="rect">
          <a:avLst/>
        </a:prstGeom>
      </xdr:spPr>
    </xdr:pic>
    <xdr:clientData/>
  </xdr:twoCellAnchor>
  <xdr:oneCellAnchor>
    <xdr:from>
      <xdr:col>1</xdr:col>
      <xdr:colOff>1866900</xdr:colOff>
      <xdr:row>1</xdr:row>
      <xdr:rowOff>0</xdr:rowOff>
    </xdr:from>
    <xdr:ext cx="7853560" cy="655949"/>
    <xdr:sp macro="" textlink="">
      <xdr:nvSpPr>
        <xdr:cNvPr id="3" name="CuadroTexto 2">
          <a:extLst>
            <a:ext uri="{FF2B5EF4-FFF2-40B4-BE49-F238E27FC236}">
              <a16:creationId xmlns:a16="http://schemas.microsoft.com/office/drawing/2014/main" id="{8B866B28-E4B0-4AB3-B6AA-D3E88F6638CE}"/>
            </a:ext>
          </a:extLst>
        </xdr:cNvPr>
        <xdr:cNvSpPr txBox="1"/>
      </xdr:nvSpPr>
      <xdr:spPr>
        <a:xfrm>
          <a:off x="2114550" y="190500"/>
          <a:ext cx="7853560"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a:t>No debe modificar ningún</a:t>
          </a:r>
          <a:r>
            <a:rPr lang="es-CO" sz="1800" baseline="0"/>
            <a:t> dato. Los valores son tomados de las horas respectivas.</a:t>
          </a:r>
        </a:p>
        <a:p>
          <a:endParaRPr lang="es-CO" sz="18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5DB4-B640-4563-AA73-637A08A81C8A}">
  <dimension ref="B1:J40"/>
  <sheetViews>
    <sheetView tabSelected="1" workbookViewId="0">
      <selection activeCell="C23" sqref="C23"/>
    </sheetView>
  </sheetViews>
  <sheetFormatPr baseColWidth="10" defaultColWidth="11.453125" defaultRowHeight="17" x14ac:dyDescent="0.4"/>
  <cols>
    <col min="1" max="1" width="3.54296875" style="10" customWidth="1"/>
    <col min="2" max="2" width="56.1796875" style="10" customWidth="1"/>
    <col min="3" max="3" width="16.453125" style="10" customWidth="1"/>
    <col min="4" max="4" width="4.7265625" style="10" customWidth="1"/>
    <col min="5" max="5" width="70.453125" style="10" customWidth="1"/>
    <col min="6" max="6" width="20.453125" style="10" customWidth="1"/>
    <col min="7" max="7" width="4.54296875" style="10" customWidth="1"/>
    <col min="8" max="16384" width="11.453125" style="10"/>
  </cols>
  <sheetData>
    <row r="1" spans="2:8" x14ac:dyDescent="0.4">
      <c r="B1" s="56"/>
      <c r="C1" s="57"/>
      <c r="D1" s="57"/>
      <c r="E1" s="57"/>
      <c r="F1" s="58"/>
      <c r="G1" s="9"/>
      <c r="H1" s="9"/>
    </row>
    <row r="2" spans="2:8" x14ac:dyDescent="0.4">
      <c r="B2" s="59"/>
      <c r="C2" s="60"/>
      <c r="D2" s="60"/>
      <c r="E2" s="60"/>
      <c r="F2" s="61"/>
      <c r="G2" s="9"/>
      <c r="H2" s="9"/>
    </row>
    <row r="3" spans="2:8" x14ac:dyDescent="0.4">
      <c r="B3" s="59"/>
      <c r="C3" s="60"/>
      <c r="D3" s="60"/>
      <c r="E3" s="60"/>
      <c r="F3" s="61"/>
      <c r="G3" s="9"/>
      <c r="H3" s="9"/>
    </row>
    <row r="4" spans="2:8" x14ac:dyDescent="0.4">
      <c r="B4" s="62"/>
      <c r="C4" s="63"/>
      <c r="D4" s="63"/>
      <c r="E4" s="63"/>
      <c r="F4" s="64"/>
      <c r="G4" s="9"/>
      <c r="H4" s="9"/>
    </row>
    <row r="5" spans="2:8" x14ac:dyDescent="0.4">
      <c r="G5" s="9"/>
      <c r="H5" s="9"/>
    </row>
    <row r="6" spans="2:8" ht="15" customHeight="1" x14ac:dyDescent="0.4">
      <c r="B6" s="69" t="s">
        <v>32</v>
      </c>
      <c r="C6" s="69"/>
      <c r="E6" s="70" t="s">
        <v>15</v>
      </c>
      <c r="F6" s="71"/>
      <c r="G6" s="9"/>
      <c r="H6" s="9"/>
    </row>
    <row r="7" spans="2:8" ht="15" customHeight="1" x14ac:dyDescent="0.4">
      <c r="B7" s="11" t="s">
        <v>74</v>
      </c>
      <c r="C7" s="40">
        <v>5</v>
      </c>
      <c r="E7" s="12" t="s">
        <v>87</v>
      </c>
      <c r="F7" s="45">
        <v>1160000</v>
      </c>
      <c r="G7" s="9"/>
      <c r="H7" s="9"/>
    </row>
    <row r="8" spans="2:8" x14ac:dyDescent="0.4">
      <c r="B8" s="11" t="s">
        <v>26</v>
      </c>
      <c r="C8" s="11">
        <f>F11*C7</f>
        <v>250000</v>
      </c>
      <c r="E8" s="12" t="s">
        <v>88</v>
      </c>
      <c r="F8" s="45">
        <v>140606</v>
      </c>
      <c r="G8" s="9"/>
      <c r="H8" s="9"/>
    </row>
    <row r="9" spans="2:8" x14ac:dyDescent="0.4">
      <c r="B9" s="11" t="s">
        <v>27</v>
      </c>
      <c r="C9" s="11">
        <f>(F8/30)*C7</f>
        <v>23434.333333333336</v>
      </c>
      <c r="E9" s="11" t="s">
        <v>82</v>
      </c>
      <c r="F9" s="40">
        <v>50000</v>
      </c>
      <c r="G9" s="9"/>
      <c r="H9" s="9"/>
    </row>
    <row r="10" spans="2:8" x14ac:dyDescent="0.4">
      <c r="B10" s="11" t="s">
        <v>75</v>
      </c>
      <c r="C10" s="40">
        <v>0</v>
      </c>
      <c r="E10" s="11" t="s">
        <v>83</v>
      </c>
      <c r="F10" s="40">
        <v>0</v>
      </c>
      <c r="G10" s="9"/>
      <c r="H10" s="9"/>
    </row>
    <row r="11" spans="2:8" x14ac:dyDescent="0.4">
      <c r="B11" s="11" t="s">
        <v>29</v>
      </c>
      <c r="C11" s="11">
        <f>C8+C9+C10</f>
        <v>273434.33333333331</v>
      </c>
      <c r="E11" s="11" t="s">
        <v>18</v>
      </c>
      <c r="F11" s="11">
        <f>F9+F10</f>
        <v>50000</v>
      </c>
    </row>
    <row r="12" spans="2:8" x14ac:dyDescent="0.4">
      <c r="E12" s="11" t="s">
        <v>17</v>
      </c>
      <c r="F12" s="11">
        <f>F11/6</f>
        <v>8333.3333333333339</v>
      </c>
    </row>
    <row r="13" spans="2:8" x14ac:dyDescent="0.4">
      <c r="B13" s="67" t="s">
        <v>6</v>
      </c>
      <c r="C13" s="68"/>
      <c r="E13" s="13" t="s">
        <v>3</v>
      </c>
      <c r="F13" s="13">
        <f>F11+(F11/6)</f>
        <v>58333.333333333336</v>
      </c>
    </row>
    <row r="14" spans="2:8" x14ac:dyDescent="0.4">
      <c r="B14" s="23" t="s">
        <v>54</v>
      </c>
      <c r="C14" s="23" t="s">
        <v>53</v>
      </c>
      <c r="E14" s="11" t="s">
        <v>2</v>
      </c>
      <c r="F14" s="40">
        <v>1</v>
      </c>
    </row>
    <row r="15" spans="2:8" x14ac:dyDescent="0.4">
      <c r="B15" s="3" t="s">
        <v>7</v>
      </c>
      <c r="C15" s="14">
        <f>(F18*F35)/360</f>
        <v>1388194.9611111111</v>
      </c>
      <c r="E15" s="11" t="s">
        <v>1</v>
      </c>
      <c r="F15" s="15">
        <f>(52/12)*F14</f>
        <v>4.333333333333333</v>
      </c>
    </row>
    <row r="16" spans="2:8" x14ac:dyDescent="0.4">
      <c r="B16" s="3" t="s">
        <v>10</v>
      </c>
      <c r="C16" s="14">
        <f>(F18*F30)/360</f>
        <v>295844.8277777778</v>
      </c>
      <c r="E16" s="11" t="s">
        <v>0</v>
      </c>
      <c r="F16" s="11">
        <f>F13*F15</f>
        <v>252777.77777777778</v>
      </c>
    </row>
    <row r="17" spans="2:10" x14ac:dyDescent="0.4">
      <c r="B17" s="3" t="s">
        <v>11</v>
      </c>
      <c r="C17" s="14">
        <f>(C16*F30*0.12)/360</f>
        <v>38459.827611111112</v>
      </c>
      <c r="E17" s="11" t="s">
        <v>84</v>
      </c>
      <c r="F17" s="11">
        <f>IF((((F11+F12)*30)&lt;(F7*2)),((F8/30)*F15),0)</f>
        <v>20309.755555555555</v>
      </c>
    </row>
    <row r="18" spans="2:10" x14ac:dyDescent="0.4">
      <c r="B18" s="3" t="s">
        <v>35</v>
      </c>
      <c r="C18" s="14">
        <f>F40*F13</f>
        <v>126388.88888888889</v>
      </c>
      <c r="E18" s="11" t="s">
        <v>23</v>
      </c>
      <c r="F18" s="11">
        <f>F16+F17</f>
        <v>273087.53333333333</v>
      </c>
    </row>
    <row r="19" spans="2:10" x14ac:dyDescent="0.4">
      <c r="B19" s="16" t="s">
        <v>16</v>
      </c>
      <c r="C19" s="16">
        <f>C15+C16+C17+C18</f>
        <v>1848888.505388889</v>
      </c>
      <c r="E19" s="11" t="s">
        <v>41</v>
      </c>
      <c r="F19" s="42">
        <v>44562</v>
      </c>
    </row>
    <row r="20" spans="2:10" x14ac:dyDescent="0.4">
      <c r="E20" s="11" t="s">
        <v>71</v>
      </c>
      <c r="F20" s="42">
        <v>44957</v>
      </c>
    </row>
    <row r="21" spans="2:10" x14ac:dyDescent="0.4">
      <c r="B21" s="67" t="s">
        <v>38</v>
      </c>
      <c r="C21" s="68"/>
      <c r="E21" s="11" t="s">
        <v>70</v>
      </c>
      <c r="F21" s="41" t="s">
        <v>72</v>
      </c>
    </row>
    <row r="22" spans="2:10" x14ac:dyDescent="0.4">
      <c r="B22" s="3" t="s">
        <v>40</v>
      </c>
      <c r="C22" s="3" t="str">
        <f>F22</f>
        <v>Fijo</v>
      </c>
      <c r="E22" s="6" t="s">
        <v>40</v>
      </c>
      <c r="F22" s="43" t="s">
        <v>39</v>
      </c>
    </row>
    <row r="23" spans="2:10" x14ac:dyDescent="0.4">
      <c r="B23" s="3" t="s">
        <v>59</v>
      </c>
      <c r="C23" s="3">
        <f>IF(F21="Si",IF(F22="Fijo",'Indemnizacion por despido'!C25,'Indemnizacion por despido'!F25),0)</f>
        <v>2788981.4814814813</v>
      </c>
      <c r="E23" s="17" t="str">
        <f>IF(F22="Fijo","Duración del contrato en años","")</f>
        <v>Duración del contrato en años</v>
      </c>
      <c r="F23" s="53">
        <v>2</v>
      </c>
      <c r="G23" s="18"/>
      <c r="J23" s="18"/>
    </row>
    <row r="24" spans="2:10" x14ac:dyDescent="0.4">
      <c r="J24" s="18"/>
    </row>
    <row r="25" spans="2:10" x14ac:dyDescent="0.4">
      <c r="B25" s="74" t="s">
        <v>85</v>
      </c>
      <c r="C25" s="74"/>
      <c r="E25" s="67" t="s">
        <v>49</v>
      </c>
      <c r="F25" s="68"/>
      <c r="J25" s="18"/>
    </row>
    <row r="26" spans="2:10" ht="16.5" customHeight="1" x14ac:dyDescent="0.4">
      <c r="B26" s="19" t="s">
        <v>54</v>
      </c>
      <c r="C26" s="19" t="s">
        <v>53</v>
      </c>
      <c r="E26" s="65" t="s">
        <v>76</v>
      </c>
      <c r="F26" s="66"/>
    </row>
    <row r="27" spans="2:10" x14ac:dyDescent="0.4">
      <c r="B27" s="3" t="s">
        <v>51</v>
      </c>
      <c r="C27" s="3">
        <f>C8*0.04</f>
        <v>10000</v>
      </c>
      <c r="E27" s="20" t="s">
        <v>13</v>
      </c>
      <c r="F27" s="46">
        <v>44562</v>
      </c>
    </row>
    <row r="28" spans="2:10" ht="17.25" customHeight="1" x14ac:dyDescent="0.4">
      <c r="B28" s="3" t="s">
        <v>50</v>
      </c>
      <c r="C28" s="3">
        <f>C8*0.04</f>
        <v>10000</v>
      </c>
      <c r="E28" s="22" t="s">
        <v>8</v>
      </c>
      <c r="F28" s="21">
        <f>F20</f>
        <v>44957</v>
      </c>
    </row>
    <row r="29" spans="2:10" x14ac:dyDescent="0.4">
      <c r="B29" s="3" t="s">
        <v>52</v>
      </c>
      <c r="C29" s="40">
        <v>0</v>
      </c>
      <c r="E29" s="22" t="s">
        <v>9</v>
      </c>
      <c r="F29" s="22">
        <f>((DAYS360(F27,F28,TRUE))+1)/30</f>
        <v>13</v>
      </c>
    </row>
    <row r="30" spans="2:10" x14ac:dyDescent="0.4">
      <c r="B30" s="23" t="s">
        <v>55</v>
      </c>
      <c r="C30" s="23">
        <f>SUM(C27:C29)</f>
        <v>20000</v>
      </c>
      <c r="E30" s="22" t="s">
        <v>21</v>
      </c>
      <c r="F30" s="22">
        <f>F29*30</f>
        <v>390</v>
      </c>
    </row>
    <row r="31" spans="2:10" x14ac:dyDescent="0.4">
      <c r="E31" s="65" t="s">
        <v>12</v>
      </c>
      <c r="F31" s="66"/>
    </row>
    <row r="32" spans="2:10" x14ac:dyDescent="0.4">
      <c r="B32" s="72" t="s">
        <v>56</v>
      </c>
      <c r="C32" s="73"/>
      <c r="E32" s="20" t="s">
        <v>13</v>
      </c>
      <c r="F32" s="47">
        <v>43101</v>
      </c>
    </row>
    <row r="33" spans="2:6" x14ac:dyDescent="0.4">
      <c r="B33" s="23" t="s">
        <v>54</v>
      </c>
      <c r="C33" s="23" t="s">
        <v>53</v>
      </c>
      <c r="E33" s="20" t="s">
        <v>14</v>
      </c>
      <c r="F33" s="24">
        <f>F20</f>
        <v>44957</v>
      </c>
    </row>
    <row r="34" spans="2:6" x14ac:dyDescent="0.4">
      <c r="B34" s="3" t="s">
        <v>57</v>
      </c>
      <c r="C34" s="3">
        <f>C11</f>
        <v>273434.33333333331</v>
      </c>
      <c r="E34" s="20" t="s">
        <v>9</v>
      </c>
      <c r="F34" s="20">
        <f>((DAYS360(F32,F33,TRUE))+1)/30</f>
        <v>61</v>
      </c>
    </row>
    <row r="35" spans="2:6" x14ac:dyDescent="0.4">
      <c r="B35" s="3" t="s">
        <v>58</v>
      </c>
      <c r="C35" s="3">
        <f>C19</f>
        <v>1848888.505388889</v>
      </c>
      <c r="E35" s="20" t="s">
        <v>21</v>
      </c>
      <c r="F35" s="20">
        <f>F34*30</f>
        <v>1830</v>
      </c>
    </row>
    <row r="36" spans="2:6" x14ac:dyDescent="0.4">
      <c r="B36" s="3" t="s">
        <v>38</v>
      </c>
      <c r="C36" s="3">
        <f>C23</f>
        <v>2788981.4814814813</v>
      </c>
      <c r="E36" s="65" t="s">
        <v>19</v>
      </c>
      <c r="F36" s="66"/>
    </row>
    <row r="37" spans="2:6" x14ac:dyDescent="0.4">
      <c r="B37" s="3" t="s">
        <v>60</v>
      </c>
      <c r="C37" s="3">
        <f>C30</f>
        <v>20000</v>
      </c>
      <c r="E37" s="20" t="s">
        <v>20</v>
      </c>
      <c r="F37" s="47">
        <v>43101</v>
      </c>
    </row>
    <row r="38" spans="2:6" x14ac:dyDescent="0.4">
      <c r="B38" s="25" t="s">
        <v>61</v>
      </c>
      <c r="C38" s="51">
        <f>C34+C35+C36-C37</f>
        <v>4891304.3202037038</v>
      </c>
      <c r="E38" s="20" t="s">
        <v>14</v>
      </c>
      <c r="F38" s="24">
        <f>F20</f>
        <v>44957</v>
      </c>
    </row>
    <row r="39" spans="2:6" x14ac:dyDescent="0.4">
      <c r="E39" s="20" t="s">
        <v>92</v>
      </c>
      <c r="F39" s="55">
        <f>(DAYS360(F37,F38,TRUE))+1</f>
        <v>1830</v>
      </c>
    </row>
    <row r="40" spans="2:6" x14ac:dyDescent="0.4">
      <c r="E40" s="26" t="s">
        <v>22</v>
      </c>
      <c r="F40" s="27">
        <f>(F15*12*15)/360</f>
        <v>2.1666666666666665</v>
      </c>
    </row>
  </sheetData>
  <sheetProtection sheet="1" objects="1" scenarios="1"/>
  <mergeCells count="11">
    <mergeCell ref="B1:F4"/>
    <mergeCell ref="E36:F36"/>
    <mergeCell ref="E25:F25"/>
    <mergeCell ref="E31:F31"/>
    <mergeCell ref="B6:C6"/>
    <mergeCell ref="E6:F6"/>
    <mergeCell ref="B32:C32"/>
    <mergeCell ref="B13:C13"/>
    <mergeCell ref="B25:C25"/>
    <mergeCell ref="B21:C21"/>
    <mergeCell ref="E26:F26"/>
  </mergeCells>
  <conditionalFormatting sqref="E23:F23">
    <cfRule type="expression" dxfId="7" priority="2">
      <formula>E22="Fijo"</formula>
    </cfRule>
  </conditionalFormatting>
  <conditionalFormatting sqref="E23">
    <cfRule type="expression" dxfId="6" priority="1">
      <formula>F22="Fijo"</formula>
    </cfRule>
  </conditionalFormatting>
  <dataValidations count="4">
    <dataValidation type="list" allowBlank="1" showInputMessage="1" showErrorMessage="1" sqref="F21" xr:uid="{4657A1AA-502C-4DEB-BCAE-55CF7F5F378B}">
      <formula1>"Si,No"</formula1>
    </dataValidation>
    <dataValidation type="list" allowBlank="1" showInputMessage="1" showErrorMessage="1" sqref="F22" xr:uid="{75E873C7-A49D-4F65-B67F-A43EEE8AD5E3}">
      <formula1>"Fijo,Indefinido"</formula1>
    </dataValidation>
    <dataValidation type="custom" allowBlank="1" showInputMessage="1" showErrorMessage="1" errorTitle="Valor incorrecto." error="La fecha de retiro no puede ser anterior a la fecha de ingreso." sqref="F20" xr:uid="{CDEFAC73-C11A-4943-B324-3E962BA37057}">
      <formula1>F20&gt;F19</formula1>
    </dataValidation>
    <dataValidation type="custom" allowBlank="1" showInputMessage="1" showErrorMessage="1" errorTitle="Valor incorrecto," error="La duración del contrato a término fijo no puede ser superior a 3 años._x000a_" sqref="F23" xr:uid="{7BBF79A8-7E23-4AA3-B992-8BE9ABF7C631}">
      <formula1>F23&lt;=3</formula1>
    </dataValidation>
  </dataValidations>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71EC8-CDEE-456E-9928-6D865DE462BC}">
  <dimension ref="B1:I35"/>
  <sheetViews>
    <sheetView workbookViewId="0">
      <selection activeCell="Q30" sqref="Q30"/>
    </sheetView>
  </sheetViews>
  <sheetFormatPr baseColWidth="10" defaultColWidth="11.453125" defaultRowHeight="17" x14ac:dyDescent="0.4"/>
  <cols>
    <col min="1" max="1" width="3.26953125" style="10" customWidth="1"/>
    <col min="2" max="2" width="40.7265625" style="10" bestFit="1" customWidth="1"/>
    <col min="3" max="3" width="14.453125" style="10" customWidth="1"/>
    <col min="4" max="4" width="5.1796875" style="10" customWidth="1"/>
    <col min="5" max="5" width="47.81640625" style="10" bestFit="1" customWidth="1"/>
    <col min="6" max="6" width="36.81640625" style="10" bestFit="1" customWidth="1"/>
    <col min="7" max="7" width="4.453125" style="10" customWidth="1"/>
    <col min="8" max="8" width="11.453125" style="10"/>
    <col min="9" max="9" width="12.1796875" style="10" bestFit="1" customWidth="1"/>
    <col min="10" max="16384" width="11.453125" style="10"/>
  </cols>
  <sheetData>
    <row r="1" spans="2:9" x14ac:dyDescent="0.4">
      <c r="B1" s="75"/>
      <c r="C1" s="75"/>
      <c r="D1" s="75"/>
      <c r="E1" s="75"/>
      <c r="F1" s="75"/>
      <c r="G1" s="33"/>
    </row>
    <row r="2" spans="2:9" x14ac:dyDescent="0.4">
      <c r="B2" s="75"/>
      <c r="C2" s="75"/>
      <c r="D2" s="75"/>
      <c r="E2" s="75"/>
      <c r="F2" s="75"/>
      <c r="G2" s="33"/>
    </row>
    <row r="3" spans="2:9" x14ac:dyDescent="0.4">
      <c r="B3" s="75"/>
      <c r="C3" s="75"/>
      <c r="D3" s="75"/>
      <c r="E3" s="75"/>
      <c r="F3" s="75"/>
      <c r="G3" s="33"/>
    </row>
    <row r="4" spans="2:9" x14ac:dyDescent="0.4">
      <c r="B4" s="75"/>
      <c r="C4" s="75"/>
      <c r="D4" s="75"/>
      <c r="E4" s="75"/>
      <c r="F4" s="75"/>
      <c r="G4" s="33"/>
    </row>
    <row r="6" spans="2:9" x14ac:dyDescent="0.4">
      <c r="B6" s="69" t="s">
        <v>32</v>
      </c>
      <c r="C6" s="69"/>
      <c r="E6" s="67" t="s">
        <v>30</v>
      </c>
      <c r="F6" s="68"/>
    </row>
    <row r="7" spans="2:9" x14ac:dyDescent="0.4">
      <c r="B7" s="34" t="s">
        <v>24</v>
      </c>
      <c r="C7" s="44">
        <v>44926</v>
      </c>
      <c r="E7" s="11" t="s">
        <v>86</v>
      </c>
      <c r="F7" s="41">
        <v>1160000</v>
      </c>
    </row>
    <row r="8" spans="2:9" x14ac:dyDescent="0.4">
      <c r="B8" s="34" t="s">
        <v>8</v>
      </c>
      <c r="C8" s="54">
        <f>F12</f>
        <v>44957</v>
      </c>
      <c r="E8" s="11" t="s">
        <v>89</v>
      </c>
      <c r="F8" s="41">
        <v>1000000</v>
      </c>
    </row>
    <row r="9" spans="2:9" x14ac:dyDescent="0.4">
      <c r="B9" s="34" t="s">
        <v>25</v>
      </c>
      <c r="C9" s="34">
        <f>DAYS360(C7,C8)</f>
        <v>30</v>
      </c>
      <c r="E9" s="11" t="s">
        <v>90</v>
      </c>
      <c r="F9" s="41">
        <v>160000</v>
      </c>
      <c r="I9" s="35"/>
    </row>
    <row r="10" spans="2:9" x14ac:dyDescent="0.4">
      <c r="B10" s="34" t="s">
        <v>26</v>
      </c>
      <c r="C10" s="34">
        <f>((F8+F9)/30)*C9</f>
        <v>1160000</v>
      </c>
      <c r="E10" s="11" t="s">
        <v>5</v>
      </c>
      <c r="F10" s="41">
        <v>140606</v>
      </c>
    </row>
    <row r="11" spans="2:9" x14ac:dyDescent="0.4">
      <c r="B11" s="34" t="s">
        <v>27</v>
      </c>
      <c r="C11" s="34">
        <f>(F10/30)*C9</f>
        <v>140606</v>
      </c>
      <c r="E11" s="11" t="s">
        <v>41</v>
      </c>
      <c r="F11" s="42">
        <v>44562</v>
      </c>
    </row>
    <row r="12" spans="2:9" x14ac:dyDescent="0.4">
      <c r="B12" s="34" t="s">
        <v>28</v>
      </c>
      <c r="C12" s="40">
        <v>0</v>
      </c>
      <c r="E12" s="11" t="s">
        <v>71</v>
      </c>
      <c r="F12" s="42">
        <v>44957</v>
      </c>
    </row>
    <row r="13" spans="2:9" x14ac:dyDescent="0.4">
      <c r="B13" s="34" t="s">
        <v>29</v>
      </c>
      <c r="C13" s="34">
        <f>C10+C11+C12</f>
        <v>1300606</v>
      </c>
      <c r="E13" s="11" t="s">
        <v>70</v>
      </c>
      <c r="F13" s="41" t="s">
        <v>72</v>
      </c>
    </row>
    <row r="14" spans="2:9" x14ac:dyDescent="0.4">
      <c r="B14" s="36"/>
      <c r="C14" s="36"/>
      <c r="E14" s="6" t="s">
        <v>40</v>
      </c>
      <c r="F14" s="43" t="s">
        <v>39</v>
      </c>
    </row>
    <row r="15" spans="2:9" x14ac:dyDescent="0.4">
      <c r="B15" s="36"/>
      <c r="C15" s="36"/>
      <c r="E15" s="17" t="str">
        <f>IF(F14="Fijo","Duración del contrato en años","")</f>
        <v>Duración del contrato en años</v>
      </c>
      <c r="F15" s="5">
        <v>2</v>
      </c>
      <c r="G15" s="5"/>
    </row>
    <row r="16" spans="2:9" x14ac:dyDescent="0.4">
      <c r="F16" s="39"/>
    </row>
    <row r="17" spans="2:9" x14ac:dyDescent="0.4">
      <c r="B17" s="48" t="s">
        <v>31</v>
      </c>
      <c r="C17" s="48"/>
      <c r="D17" s="48"/>
      <c r="E17" s="48"/>
      <c r="F17" s="48"/>
      <c r="G17" s="48"/>
    </row>
    <row r="18" spans="2:9" x14ac:dyDescent="0.4">
      <c r="B18" s="67" t="s">
        <v>73</v>
      </c>
      <c r="C18" s="68"/>
      <c r="D18" s="37"/>
      <c r="E18" s="67" t="s">
        <v>49</v>
      </c>
      <c r="F18" s="68"/>
      <c r="G18" s="37"/>
    </row>
    <row r="19" spans="2:9" x14ac:dyDescent="0.4">
      <c r="B19" s="19" t="s">
        <v>33</v>
      </c>
      <c r="C19" s="19" t="s">
        <v>53</v>
      </c>
      <c r="E19" s="49" t="s">
        <v>7</v>
      </c>
      <c r="F19" s="50"/>
    </row>
    <row r="20" spans="2:9" x14ac:dyDescent="0.4">
      <c r="B20" s="3" t="s">
        <v>7</v>
      </c>
      <c r="C20" s="38">
        <f>((F8+F9+F10)*F21)/360</f>
        <v>108383.83333333333</v>
      </c>
      <c r="E20" s="3" t="s">
        <v>37</v>
      </c>
      <c r="F20" s="44">
        <v>44926</v>
      </c>
      <c r="I20" s="18"/>
    </row>
    <row r="21" spans="2:9" x14ac:dyDescent="0.4">
      <c r="B21" s="3" t="s">
        <v>34</v>
      </c>
      <c r="C21" s="3">
        <f>((F8+F9+F10)*F24)/360</f>
        <v>108383.83333333333</v>
      </c>
      <c r="E21" s="3" t="s">
        <v>91</v>
      </c>
      <c r="F21" s="38">
        <f>DAYS360(F20,F12)</f>
        <v>30</v>
      </c>
      <c r="I21" s="17"/>
    </row>
    <row r="22" spans="2:9" x14ac:dyDescent="0.4">
      <c r="B22" s="3" t="s">
        <v>11</v>
      </c>
      <c r="C22" s="3">
        <f>(C21*F24*0.12)/360</f>
        <v>1083.8383333333334</v>
      </c>
      <c r="E22" s="76" t="s">
        <v>80</v>
      </c>
      <c r="F22" s="77"/>
    </row>
    <row r="23" spans="2:9" x14ac:dyDescent="0.4">
      <c r="B23" s="3" t="s">
        <v>35</v>
      </c>
      <c r="C23" s="3">
        <f>((F8+F9)*F27)/720</f>
        <v>581611.11111111112</v>
      </c>
      <c r="E23" s="3" t="s">
        <v>37</v>
      </c>
      <c r="F23" s="44">
        <v>44926</v>
      </c>
    </row>
    <row r="24" spans="2:9" x14ac:dyDescent="0.4">
      <c r="B24" s="23" t="s">
        <v>36</v>
      </c>
      <c r="C24" s="23">
        <f>SUM(C20:C23)</f>
        <v>799462.61611111113</v>
      </c>
      <c r="E24" s="3" t="s">
        <v>91</v>
      </c>
      <c r="F24" s="3">
        <f>DAYS360(F23,F12)</f>
        <v>30</v>
      </c>
    </row>
    <row r="25" spans="2:9" x14ac:dyDescent="0.4">
      <c r="E25" s="76" t="s">
        <v>81</v>
      </c>
      <c r="F25" s="77"/>
    </row>
    <row r="26" spans="2:9" x14ac:dyDescent="0.4">
      <c r="B26" s="67" t="s">
        <v>38</v>
      </c>
      <c r="C26" s="68"/>
      <c r="E26" s="3" t="s">
        <v>37</v>
      </c>
      <c r="F26" s="44">
        <v>44593</v>
      </c>
    </row>
    <row r="27" spans="2:9" x14ac:dyDescent="0.4">
      <c r="B27" s="3" t="s">
        <v>40</v>
      </c>
      <c r="C27" s="3" t="str">
        <f>F14</f>
        <v>Fijo</v>
      </c>
      <c r="E27" s="3" t="s">
        <v>91</v>
      </c>
      <c r="F27" s="3">
        <f>DAYS360(F26,F12)+1</f>
        <v>361</v>
      </c>
    </row>
    <row r="28" spans="2:9" x14ac:dyDescent="0.4">
      <c r="B28" s="3" t="s">
        <v>59</v>
      </c>
      <c r="C28" s="38">
        <f>IF(F13="Si",IF(F14="Fijo",'Indemnizacion por despido'!C14,'Indemnizacion por despido'!F14),0)</f>
        <v>12798666.666666666</v>
      </c>
    </row>
    <row r="29" spans="2:9" x14ac:dyDescent="0.4">
      <c r="E29" s="72" t="s">
        <v>56</v>
      </c>
      <c r="F29" s="73"/>
    </row>
    <row r="30" spans="2:9" x14ac:dyDescent="0.4">
      <c r="B30" s="74" t="s">
        <v>85</v>
      </c>
      <c r="C30" s="74"/>
      <c r="E30" s="19" t="s">
        <v>54</v>
      </c>
      <c r="F30" s="19" t="s">
        <v>53</v>
      </c>
    </row>
    <row r="31" spans="2:9" x14ac:dyDescent="0.4">
      <c r="B31" s="19" t="s">
        <v>54</v>
      </c>
      <c r="C31" s="19" t="s">
        <v>53</v>
      </c>
      <c r="E31" s="3" t="s">
        <v>57</v>
      </c>
      <c r="F31" s="3">
        <f>C13</f>
        <v>1300606</v>
      </c>
    </row>
    <row r="32" spans="2:9" x14ac:dyDescent="0.4">
      <c r="B32" s="3" t="s">
        <v>51</v>
      </c>
      <c r="C32" s="3">
        <f>C10*0.04</f>
        <v>46400</v>
      </c>
      <c r="E32" s="3" t="s">
        <v>58</v>
      </c>
      <c r="F32" s="3">
        <f>C24</f>
        <v>799462.61611111113</v>
      </c>
    </row>
    <row r="33" spans="2:6" x14ac:dyDescent="0.4">
      <c r="B33" s="3" t="s">
        <v>50</v>
      </c>
      <c r="C33" s="3">
        <f>C10*0.04</f>
        <v>46400</v>
      </c>
      <c r="E33" s="3" t="s">
        <v>38</v>
      </c>
      <c r="F33" s="38">
        <f>C28</f>
        <v>12798666.666666666</v>
      </c>
    </row>
    <row r="34" spans="2:6" x14ac:dyDescent="0.4">
      <c r="B34" s="3" t="s">
        <v>52</v>
      </c>
      <c r="C34" s="40">
        <v>60000</v>
      </c>
      <c r="E34" s="3" t="s">
        <v>60</v>
      </c>
      <c r="F34" s="3">
        <f>C35</f>
        <v>152800</v>
      </c>
    </row>
    <row r="35" spans="2:6" x14ac:dyDescent="0.4">
      <c r="B35" s="23" t="s">
        <v>55</v>
      </c>
      <c r="C35" s="23">
        <f>SUM(C32:C34)</f>
        <v>152800</v>
      </c>
      <c r="E35" s="25" t="s">
        <v>61</v>
      </c>
      <c r="F35" s="52">
        <f>F31+F32+F33-F34</f>
        <v>14745935.282777777</v>
      </c>
    </row>
  </sheetData>
  <sheetProtection sheet="1" objects="1" scenarios="1"/>
  <mergeCells count="10">
    <mergeCell ref="B1:F4"/>
    <mergeCell ref="B18:C18"/>
    <mergeCell ref="E18:F18"/>
    <mergeCell ref="E22:F22"/>
    <mergeCell ref="E25:F25"/>
    <mergeCell ref="B30:C30"/>
    <mergeCell ref="E29:F29"/>
    <mergeCell ref="B6:C6"/>
    <mergeCell ref="E6:F6"/>
    <mergeCell ref="B26:C26"/>
  </mergeCells>
  <conditionalFormatting sqref="E15:F15">
    <cfRule type="expression" dxfId="5" priority="2">
      <formula>E14="Fijo"</formula>
    </cfRule>
  </conditionalFormatting>
  <conditionalFormatting sqref="E15">
    <cfRule type="expression" dxfId="4" priority="1">
      <formula>F14="Fijo"</formula>
    </cfRule>
  </conditionalFormatting>
  <dataValidations disablePrompts="1" count="4">
    <dataValidation type="list" allowBlank="1" showInputMessage="1" showErrorMessage="1" sqref="F14" xr:uid="{DA9CC594-9F9E-4876-A8B8-5020F08D3B16}">
      <formula1>"Fijo,Indefinido"</formula1>
    </dataValidation>
    <dataValidation type="custom" allowBlank="1" showInputMessage="1" showErrorMessage="1" errorTitle="Valor incorrecto," error="La duración del contrato a término fijo no puede ser superior a 3 años._x000a_" sqref="F15:G15" xr:uid="{4180954C-6A1C-4631-8823-78B980189F96}">
      <formula1>F15&lt;=3</formula1>
    </dataValidation>
    <dataValidation type="custom" allowBlank="1" showInputMessage="1" showErrorMessage="1" errorTitle="Valor incorrecto." error="La fecha de retiro no puede ser anterior a la fecha de ingreso." sqref="F12" xr:uid="{3C14983D-20DD-480F-B9ED-887DDC0F35AB}">
      <formula1>F12&gt;F11</formula1>
    </dataValidation>
    <dataValidation type="list" allowBlank="1" showInputMessage="1" showErrorMessage="1" sqref="F13" xr:uid="{D30A86AD-B28B-4928-B652-4E2FB01B6CF8}">
      <formula1>"Si,No"</formula1>
    </dataValidation>
  </dataValidation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230A-3D59-4553-BCB8-C3C4356A8E6C}">
  <dimension ref="B1:J30"/>
  <sheetViews>
    <sheetView workbookViewId="0">
      <selection activeCell="I12" sqref="I12"/>
    </sheetView>
  </sheetViews>
  <sheetFormatPr baseColWidth="10" defaultColWidth="11.453125" defaultRowHeight="17" x14ac:dyDescent="0.4"/>
  <cols>
    <col min="1" max="1" width="3.7265625" style="17" customWidth="1"/>
    <col min="2" max="2" width="45.1796875" style="17" bestFit="1" customWidth="1"/>
    <col min="3" max="3" width="16.81640625" style="17" bestFit="1" customWidth="1"/>
    <col min="4" max="4" width="3.26953125" style="17" customWidth="1"/>
    <col min="5" max="5" width="54" style="17" bestFit="1" customWidth="1"/>
    <col min="6" max="6" width="13.54296875" style="17" bestFit="1" customWidth="1"/>
    <col min="7" max="7" width="3.54296875" style="17" customWidth="1"/>
    <col min="8" max="8" width="41.1796875" style="17" bestFit="1" customWidth="1"/>
    <col min="9" max="9" width="20.54296875" style="17" customWidth="1"/>
    <col min="10" max="10" width="14.1796875" style="17" bestFit="1" customWidth="1"/>
    <col min="11" max="16384" width="11.453125" style="17"/>
  </cols>
  <sheetData>
    <row r="1" spans="2:10" ht="15" customHeight="1" x14ac:dyDescent="0.4">
      <c r="B1" s="78"/>
      <c r="C1" s="78"/>
      <c r="D1" s="78"/>
      <c r="E1" s="78"/>
      <c r="F1" s="78"/>
      <c r="G1" s="78"/>
      <c r="H1" s="78"/>
      <c r="I1" s="78"/>
    </row>
    <row r="2" spans="2:10" ht="15" customHeight="1" x14ac:dyDescent="0.4">
      <c r="B2" s="78"/>
      <c r="C2" s="78"/>
      <c r="D2" s="78"/>
      <c r="E2" s="78"/>
      <c r="F2" s="78"/>
      <c r="G2" s="78"/>
      <c r="H2" s="78"/>
      <c r="I2" s="78"/>
    </row>
    <row r="3" spans="2:10" x14ac:dyDescent="0.4">
      <c r="B3" s="78"/>
      <c r="C3" s="78"/>
      <c r="D3" s="78"/>
      <c r="E3" s="78"/>
      <c r="F3" s="78"/>
      <c r="G3" s="78"/>
      <c r="H3" s="78"/>
      <c r="I3" s="78"/>
    </row>
    <row r="4" spans="2:10" x14ac:dyDescent="0.4">
      <c r="B4" s="78"/>
      <c r="C4" s="78"/>
      <c r="D4" s="78"/>
      <c r="E4" s="78"/>
      <c r="F4" s="78"/>
      <c r="G4" s="78"/>
      <c r="H4" s="78"/>
      <c r="I4" s="78"/>
    </row>
    <row r="5" spans="2:10" x14ac:dyDescent="0.4">
      <c r="B5" s="79" t="s">
        <v>79</v>
      </c>
      <c r="C5" s="79"/>
      <c r="D5" s="79"/>
      <c r="E5" s="79"/>
      <c r="F5" s="79"/>
      <c r="G5" s="79"/>
      <c r="H5" s="79"/>
      <c r="I5" s="79"/>
    </row>
    <row r="6" spans="2:10" x14ac:dyDescent="0.4">
      <c r="B6" s="79"/>
      <c r="C6" s="79"/>
      <c r="D6" s="79"/>
      <c r="E6" s="79"/>
      <c r="F6" s="79"/>
      <c r="G6" s="79"/>
      <c r="H6" s="79"/>
      <c r="I6" s="79"/>
    </row>
    <row r="7" spans="2:10" x14ac:dyDescent="0.4">
      <c r="B7" s="80" t="s">
        <v>43</v>
      </c>
      <c r="C7" s="80"/>
      <c r="E7" s="80" t="s">
        <v>44</v>
      </c>
      <c r="F7" s="80"/>
      <c r="H7" s="80" t="s">
        <v>15</v>
      </c>
      <c r="I7" s="80"/>
      <c r="J7" s="29"/>
    </row>
    <row r="8" spans="2:10" x14ac:dyDescent="0.4">
      <c r="B8" s="4" t="s">
        <v>42</v>
      </c>
      <c r="C8" s="1">
        <f>I10</f>
        <v>44562</v>
      </c>
      <c r="E8" s="4" t="s">
        <v>42</v>
      </c>
      <c r="F8" s="1">
        <f>I10</f>
        <v>44562</v>
      </c>
      <c r="H8" s="6" t="s">
        <v>4</v>
      </c>
      <c r="I8" s="11">
        <f>'Contrato mes completo'!F7</f>
        <v>1160000</v>
      </c>
    </row>
    <row r="9" spans="2:10" x14ac:dyDescent="0.4">
      <c r="B9" s="4" t="s">
        <v>67</v>
      </c>
      <c r="C9" s="1">
        <f>I11</f>
        <v>44957</v>
      </c>
      <c r="E9" s="4" t="s">
        <v>67</v>
      </c>
      <c r="F9" s="1">
        <f>I11</f>
        <v>44957</v>
      </c>
      <c r="H9" s="6" t="s">
        <v>45</v>
      </c>
      <c r="I9" s="6">
        <f>'Contrato mes completo'!F8+'Contrato mes completo'!F9</f>
        <v>1160000</v>
      </c>
    </row>
    <row r="10" spans="2:10" x14ac:dyDescent="0.4">
      <c r="B10" s="4" t="s">
        <v>47</v>
      </c>
      <c r="C10" s="2">
        <f>I13</f>
        <v>2</v>
      </c>
      <c r="E10" s="4" t="s">
        <v>63</v>
      </c>
      <c r="F10" s="2">
        <f>IF(I11&gt;I10,DAYS360(F8,F9)/360,0)</f>
        <v>1.0833333333333333</v>
      </c>
      <c r="H10" s="6" t="s">
        <v>65</v>
      </c>
      <c r="I10" s="7">
        <f>'Contrato mes completo'!F11</f>
        <v>44562</v>
      </c>
    </row>
    <row r="11" spans="2:10" x14ac:dyDescent="0.4">
      <c r="B11" s="4" t="s">
        <v>68</v>
      </c>
      <c r="C11" s="1">
        <f>C8+(365*C10)</f>
        <v>45292</v>
      </c>
      <c r="E11" s="4" t="s">
        <v>45</v>
      </c>
      <c r="F11" s="3">
        <f>I9</f>
        <v>1160000</v>
      </c>
      <c r="H11" s="6" t="s">
        <v>66</v>
      </c>
      <c r="I11" s="7">
        <f>'Contrato mes completo'!F12</f>
        <v>44957</v>
      </c>
    </row>
    <row r="12" spans="2:10" x14ac:dyDescent="0.4">
      <c r="B12" s="4" t="s">
        <v>62</v>
      </c>
      <c r="C12" s="30">
        <f>IF(C10&gt;0,IF(I11&gt;I10,DAYS360(C9,C11)/30,0),)</f>
        <v>11.033333333333333</v>
      </c>
      <c r="E12" s="4" t="s">
        <v>46</v>
      </c>
      <c r="F12" s="3">
        <f>IF(F11&gt;(I8*10),((F11/30)*20),F11)</f>
        <v>1160000</v>
      </c>
      <c r="H12" s="6" t="s">
        <v>40</v>
      </c>
      <c r="I12" s="8" t="str">
        <f>'Contrato mes completo'!F14</f>
        <v>Fijo</v>
      </c>
    </row>
    <row r="13" spans="2:10" x14ac:dyDescent="0.4">
      <c r="B13" s="4" t="s">
        <v>45</v>
      </c>
      <c r="C13" s="4">
        <f>I9</f>
        <v>1160000</v>
      </c>
      <c r="E13" s="4" t="s">
        <v>64</v>
      </c>
      <c r="F13" s="3">
        <f>IF(F10&gt;1,IF(F11&lt;(I8*10),(F10-1)*((F11/30)*20),(F10-1)*((F11/30)*15)),0)</f>
        <v>64444.44444444438</v>
      </c>
      <c r="H13" s="17" t="str">
        <f>IF(I12="Fijo","Duración del contrato en años","")</f>
        <v>Duración del contrato en años</v>
      </c>
      <c r="I13" s="28">
        <f>'Contrato mes completo'!F15</f>
        <v>2</v>
      </c>
    </row>
    <row r="14" spans="2:10" x14ac:dyDescent="0.4">
      <c r="B14" s="25" t="s">
        <v>48</v>
      </c>
      <c r="C14" s="31">
        <f>IF(C12&gt;0,IF(I12="Fijo",C13*C12,0),0)</f>
        <v>12798666.666666666</v>
      </c>
      <c r="E14" s="25" t="s">
        <v>69</v>
      </c>
      <c r="F14" s="32">
        <f>IF(I12="Indefinido",F12+F13,0)</f>
        <v>0</v>
      </c>
    </row>
    <row r="16" spans="2:10" x14ac:dyDescent="0.4">
      <c r="B16" s="79" t="s">
        <v>77</v>
      </c>
      <c r="C16" s="79"/>
      <c r="D16" s="79"/>
      <c r="E16" s="79"/>
      <c r="F16" s="79"/>
      <c r="G16" s="79"/>
      <c r="H16" s="79"/>
      <c r="I16" s="79"/>
    </row>
    <row r="17" spans="2:9" x14ac:dyDescent="0.4">
      <c r="B17" s="79"/>
      <c r="C17" s="79"/>
      <c r="D17" s="79"/>
      <c r="E17" s="79"/>
      <c r="F17" s="79"/>
      <c r="G17" s="79"/>
      <c r="H17" s="79"/>
      <c r="I17" s="79"/>
    </row>
    <row r="18" spans="2:9" x14ac:dyDescent="0.4">
      <c r="B18" s="80" t="s">
        <v>43</v>
      </c>
      <c r="C18" s="80"/>
      <c r="E18" s="80" t="s">
        <v>44</v>
      </c>
      <c r="F18" s="80"/>
      <c r="H18" s="80" t="s">
        <v>15</v>
      </c>
      <c r="I18" s="80"/>
    </row>
    <row r="19" spans="2:9" x14ac:dyDescent="0.4">
      <c r="B19" s="4" t="s">
        <v>42</v>
      </c>
      <c r="C19" s="1">
        <f>I21</f>
        <v>44562</v>
      </c>
      <c r="E19" s="4" t="s">
        <v>42</v>
      </c>
      <c r="F19" s="1">
        <f>I21</f>
        <v>44562</v>
      </c>
      <c r="H19" s="6" t="s">
        <v>4</v>
      </c>
      <c r="I19" s="11">
        <f>'Contrato por días'!F7</f>
        <v>1160000</v>
      </c>
    </row>
    <row r="20" spans="2:9" x14ac:dyDescent="0.4">
      <c r="B20" s="4" t="s">
        <v>67</v>
      </c>
      <c r="C20" s="1">
        <f>I22</f>
        <v>44957</v>
      </c>
      <c r="E20" s="4" t="s">
        <v>67</v>
      </c>
      <c r="F20" s="1">
        <f>I22</f>
        <v>44957</v>
      </c>
      <c r="H20" s="6" t="s">
        <v>78</v>
      </c>
      <c r="I20" s="6">
        <f>'Contrato por días'!F16</f>
        <v>252777.77777777778</v>
      </c>
    </row>
    <row r="21" spans="2:9" x14ac:dyDescent="0.4">
      <c r="B21" s="4" t="s">
        <v>47</v>
      </c>
      <c r="C21" s="2">
        <f>I24</f>
        <v>2</v>
      </c>
      <c r="E21" s="4" t="s">
        <v>63</v>
      </c>
      <c r="F21" s="2">
        <f>IF(I22&gt;I21,DAYS360(F19,F20)/360,0)</f>
        <v>1.0833333333333333</v>
      </c>
      <c r="H21" s="6" t="s">
        <v>65</v>
      </c>
      <c r="I21" s="7">
        <f>'Contrato por días'!F19</f>
        <v>44562</v>
      </c>
    </row>
    <row r="22" spans="2:9" x14ac:dyDescent="0.4">
      <c r="B22" s="4" t="s">
        <v>68</v>
      </c>
      <c r="C22" s="1">
        <f>C19+(365*C21)</f>
        <v>45292</v>
      </c>
      <c r="E22" s="4" t="s">
        <v>45</v>
      </c>
      <c r="F22" s="3">
        <f>I20</f>
        <v>252777.77777777778</v>
      </c>
      <c r="H22" s="6" t="s">
        <v>66</v>
      </c>
      <c r="I22" s="7">
        <f>'Contrato por días'!F20</f>
        <v>44957</v>
      </c>
    </row>
    <row r="23" spans="2:9" x14ac:dyDescent="0.4">
      <c r="B23" s="4" t="s">
        <v>62</v>
      </c>
      <c r="C23" s="30">
        <f>IF(C21&gt;0,IF(I22&gt;I21,DAYS360(C20,C22)/30,0),)</f>
        <v>11.033333333333333</v>
      </c>
      <c r="E23" s="4" t="s">
        <v>46</v>
      </c>
      <c r="F23" s="3">
        <f>IF(F22&gt;(I19*10),((F22/30)*20),F22)</f>
        <v>252777.77777777778</v>
      </c>
      <c r="H23" s="6" t="s">
        <v>40</v>
      </c>
      <c r="I23" s="8" t="str">
        <f>'Contrato por días'!F22</f>
        <v>Fijo</v>
      </c>
    </row>
    <row r="24" spans="2:9" x14ac:dyDescent="0.4">
      <c r="B24" s="4" t="s">
        <v>45</v>
      </c>
      <c r="C24" s="4">
        <f>I20</f>
        <v>252777.77777777778</v>
      </c>
      <c r="E24" s="4" t="s">
        <v>64</v>
      </c>
      <c r="F24" s="3">
        <f>IF(F21&gt;1,IF(F22&lt;(I19*10),(F21-1)*((F22/30)*20),(F21-1)*((F22/30)*15)),0)</f>
        <v>14043.209876543197</v>
      </c>
      <c r="H24" s="17" t="str">
        <f>IF(I23="Fijo","Duración del contrato en años","")</f>
        <v>Duración del contrato en años</v>
      </c>
      <c r="I24" s="28">
        <f>'Contrato por días'!F23</f>
        <v>2</v>
      </c>
    </row>
    <row r="25" spans="2:9" x14ac:dyDescent="0.4">
      <c r="B25" s="25" t="s">
        <v>48</v>
      </c>
      <c r="C25" s="31">
        <f>IF(C23&gt;0,IF(I23="Fijo",C24*C23,0),0)</f>
        <v>2788981.4814814813</v>
      </c>
      <c r="E25" s="25" t="s">
        <v>69</v>
      </c>
      <c r="F25" s="32">
        <f>IF(I23="Indefinido",F23+F24,0)</f>
        <v>0</v>
      </c>
    </row>
    <row r="30" spans="2:9" x14ac:dyDescent="0.4">
      <c r="H30" s="10"/>
    </row>
  </sheetData>
  <sheetProtection sheet="1" objects="1" scenarios="1"/>
  <mergeCells count="9">
    <mergeCell ref="B1:I4"/>
    <mergeCell ref="B16:I17"/>
    <mergeCell ref="B18:C18"/>
    <mergeCell ref="E18:F18"/>
    <mergeCell ref="H18:I18"/>
    <mergeCell ref="B5:I6"/>
    <mergeCell ref="B7:C7"/>
    <mergeCell ref="E7:F7"/>
    <mergeCell ref="H7:I7"/>
  </mergeCells>
  <conditionalFormatting sqref="H24:I24">
    <cfRule type="expression" dxfId="3" priority="5">
      <formula>H23="Fijo"</formula>
    </cfRule>
  </conditionalFormatting>
  <conditionalFormatting sqref="H24">
    <cfRule type="expression" dxfId="2" priority="6">
      <formula>I23="Fijo"</formula>
    </cfRule>
  </conditionalFormatting>
  <conditionalFormatting sqref="H13:I13">
    <cfRule type="expression" dxfId="1" priority="7">
      <formula>H12="Fijo"</formula>
    </cfRule>
  </conditionalFormatting>
  <conditionalFormatting sqref="H13">
    <cfRule type="expression" dxfId="0" priority="8">
      <formula>I12="Fijo"</formula>
    </cfRule>
  </conditionalFormatting>
  <dataValidations count="2">
    <dataValidation type="custom" allowBlank="1" showInputMessage="1" showErrorMessage="1" errorTitle="Valor incorrecto," error="La duración del contrato a término fijo no puede ser superior a 3 años._x000a_" sqref="I13 I24" xr:uid="{F7E4E18B-9114-4377-B4ED-0DF4490D7BE2}">
      <formula1>I13&lt;=3</formula1>
    </dataValidation>
    <dataValidation type="custom" allowBlank="1" showInputMessage="1" showErrorMessage="1" errorTitle="Valor incorrecto." error="La fecha de retiro no puede ser anterior a la fecha de ingreso." sqref="I11 I22" xr:uid="{42C34E6F-99E5-4EFA-838E-BB57179BA854}">
      <formula1>I11&gt;I10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 por días</vt:lpstr>
      <vt:lpstr>Contrato mes completo</vt:lpstr>
      <vt:lpstr>Indemnizacion por despido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Edinson Sabogal Bernal</cp:lastModifiedBy>
  <dcterms:created xsi:type="dcterms:W3CDTF">2019-05-02T19:01:38Z</dcterms:created>
  <dcterms:modified xsi:type="dcterms:W3CDTF">2023-01-25T13:40:06Z</dcterms:modified>
</cp:coreProperties>
</file>