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arámetros" sheetId="2" state="visible" r:id="rId4"/>
    <sheet name="Nómina por días" sheetId="3" state="visible" r:id="rId5"/>
    <sheet name="Aportes y provisiones" sheetId="4" state="visible" r:id="rId6"/>
    <sheet name="Comprobant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7" authorId="0">
      <text>
        <r>
          <rPr>
            <sz val="10"/>
            <rFont val="Arial"/>
            <family val="2"/>
          </rPr>
          <t xml:space="preserve">Numeral 5 del artículo 173 del CST: valor del día × (días trabajados + festivos remunerados) ÷ días laborables de la semana (6 o 5). Los festivos se computan como trabajados (numeral 4). No se divide entre 7.</t>
        </r>
      </text>
    </comment>
    <comment ref="I7" authorId="0">
      <text>
        <r>
          <rPr>
            <sz val="10"/>
            <rFont val="Arial"/>
            <family val="2"/>
          </rPr>
          <t xml:space="preserve">Festivos que caen en los días que el trabajador debía trabajar según el contrato y no trabajó. Se pagan aunque no se trabajen y cuentan para el descanso proporcional, pero no causan auxilio de transporte. Si el festivo se trabajó, va en días trabajados y su recargo en la columna J.</t>
        </r>
      </text>
    </comment>
    <comment ref="J7" authorId="0">
      <text>
        <r>
          <rPr>
            <sz val="10"/>
            <rFont val="Arial"/>
            <family val="2"/>
          </rPr>
          <t xml:space="preserve">Valor ya calculado de horas extras, recargos nocturnos y trabajo en domingos o festivos.</t>
        </r>
      </text>
    </comment>
    <comment ref="L7" authorId="0">
      <text>
        <r>
          <rPr>
            <sz val="10"/>
            <rFont val="Arial"/>
            <family val="2"/>
          </rPr>
          <t xml:space="preserve">Se paga por cada día trabajado (auxilio ÷ 30). De acuerdo con el criterio de Gerencie.com, el tope de dos mínimos se compara con el jornal × 30. Marque «No» si vive en el lugar de trabajo o recibe transporte completo.</t>
        </r>
      </text>
    </comment>
    <comment ref="N7" authorId="0">
      <text>
        <r>
          <rPr>
            <sz val="10"/>
            <rFont val="Arial"/>
            <family val="2"/>
          </rPr>
          <t xml:space="preserve">Por semanas si lo devengado en el mes (sin auxilio) es inferior a un salario mínimo; plena en caso contrario.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7" authorId="0">
      <text>
        <r>
          <rPr>
            <sz val="10"/>
            <rFont val="Arial"/>
            <family val="2"/>
          </rPr>
          <t xml:space="preserve">En la cotización por semanas, riesgos laborales se paga sobre un salario mínimo por el mes.</t>
        </r>
      </text>
    </comment>
    <comment ref="K7" authorId="0">
      <text>
        <r>
          <rPr>
            <sz val="10"/>
            <rFont val="Arial"/>
            <family val="2"/>
          </rPr>
          <t xml:space="preserve">Prima y cesantías: total devengado del mes, incluidos el descanso proporcional, los festivos y el auxilio, ÷ 12.</t>
        </r>
      </text>
    </comment>
    <comment ref="N7" authorId="0">
      <text>
        <r>
          <rPr>
            <sz val="10"/>
            <rFont val="Arial"/>
            <family val="2"/>
          </rPr>
          <t xml:space="preserve">Vacaciones: días trabajados, descanso proporcional y festivos ÷ 24. Sin horas extras, recargos ni auxilio.</t>
        </r>
      </text>
    </comment>
  </commentList>
</comments>
</file>

<file path=xl/sharedStrings.xml><?xml version="1.0" encoding="utf-8"?>
<sst xmlns="http://schemas.openxmlformats.org/spreadsheetml/2006/main" count="168" uniqueCount="112">
  <si>
    <t xml:space="preserve">Nómina del trabajador por días en Excel — Gerencie.com</t>
  </si>
  <si>
    <t xml:space="preserve">Para quién es esta plantilla:</t>
  </si>
  <si>
    <t xml:space="preserve">Para el trabajador contratado para laborar solo algunos días de la semana, como la empleada del servicio doméstico por días, el jardinero o el trabajador de fin de semana. Para quien trabaja el mes completo use la plantilla de nómina mensual.</t>
  </si>
  <si>
    <t xml:space="preserve">Cómo usarla:</t>
  </si>
  <si>
    <t xml:space="preserve">1. En Parámetros, verifique el salario mínimo, el auxilio de transporte y si el empleador está exonerado (una persona natural con un solo trabajador no lo está).</t>
  </si>
  <si>
    <t xml:space="preserve">2. En Nómina por días, ingrese una fila por trabajador: el valor del día, si la empresa trabaja 5 o 6 días a la semana, los días trabajados en el mes, los festivos que caían en sus días de trabajo y no trabajó, y el valor de horas extras o recargos si los hubo.</t>
  </si>
  <si>
    <t xml:space="preserve">3. En Aportes y provisiones, elija la clase de riesgo laboral. Allí verá los aportes, las provisiones de prestaciones y el costo total.</t>
  </si>
  <si>
    <t xml:space="preserve">4. En Comprobante, elija el trabajador para imprimir su desprendible.</t>
  </si>
  <si>
    <t xml:space="preserve">Reglas que aplica:</t>
  </si>
  <si>
    <t xml:space="preserve">• Descanso dominical proporcional (art. 173 num. 5 CST): valor del día × (días trabajados + festivos remunerados) ÷ 6 (o ÷ 5 si la semana es de lunes a viernes).</t>
  </si>
  <si>
    <t xml:space="preserve">• Festivos remunerados: los que caen en un día que el trabajador debía trabajar y no trabajó; se pagan con su jornal y cuentan como trabajados para el descanso, pero no causan auxilio de transporte.</t>
  </si>
  <si>
    <t xml:space="preserve">• Auxilio de transporte por cada día trabajado (auxilio ÷ 30), si el jornal × 30 no supera dos salarios mínimos (criterio de Gerencie.com).</t>
  </si>
  <si>
    <t xml:space="preserve">• Seguridad social: por semanas si lo devengado en el mes es inferior a un salario mínimo (pensión y caja por semanas, ARL sobre un mínimo, sin salud); plena si es igual o superior.</t>
  </si>
  <si>
    <t xml:space="preserve">• Prima y cesantías: total devengado del mes ÷ 12. Intereses: 12% de las cesantías. Vacaciones: días, descanso y festivos ÷ 24.</t>
  </si>
  <si>
    <t xml:space="preserve">Limitaciones: no liquida la terminación del contrato ni la indemnización; los aportes son aproximados al peso (la PILA redondea al múltiplo de 100 superior).</t>
  </si>
  <si>
    <t xml:space="preserve">Más información: https://www.gerencie.com/en-el-contrato-de-trabajo-por-dias-se-debe-pagar-descanso-dominical-remunerado-proporcional.html</t>
  </si>
  <si>
    <t xml:space="preserve">Parámetros</t>
  </si>
  <si>
    <t xml:space="preserve">Concepto</t>
  </si>
  <si>
    <t xml:space="preserve">Valor</t>
  </si>
  <si>
    <t xml:space="preserve">Nota</t>
  </si>
  <si>
    <t xml:space="preserve">Año</t>
  </si>
  <si>
    <t xml:space="preserve">Actualice los valores cada enero.</t>
  </si>
  <si>
    <t xml:space="preserve">Periodo liquidado</t>
  </si>
  <si>
    <t xml:space="preserve">Septiembre de 2026</t>
  </si>
  <si>
    <t xml:space="preserve">Fecha de pago</t>
  </si>
  <si>
    <t xml:space="preserve">Salario mínimo mensual</t>
  </si>
  <si>
    <t xml:space="preserve">Salario mínimo de 2026.</t>
  </si>
  <si>
    <t xml:space="preserve">Auxilio de transporte mensual</t>
  </si>
  <si>
    <t xml:space="preserve">Auxilio de transporte de 2026. Se paga por día trabajado (÷ 30).</t>
  </si>
  <si>
    <t xml:space="preserve">¿Empleador exonerado de salud, ICBF y SENA? (art. 114-1 E.T.)</t>
  </si>
  <si>
    <t xml:space="preserve">No</t>
  </si>
  <si>
    <t xml:space="preserve">Las personas naturales con un solo trabajador, como la mayoría de quienes contratan servicio doméstico, no están exoneradas.</t>
  </si>
  <si>
    <t xml:space="preserve">Aporte a salud del trabajador</t>
  </si>
  <si>
    <t xml:space="preserve">Solo en cotización plena.</t>
  </si>
  <si>
    <t xml:space="preserve">Aporte a pensión del trabajador</t>
  </si>
  <si>
    <t xml:space="preserve">Aporte a salud del empleador</t>
  </si>
  <si>
    <t xml:space="preserve">Aporte a pensión del empleador</t>
  </si>
  <si>
    <t xml:space="preserve">Caja de compensación</t>
  </si>
  <si>
    <t xml:space="preserve">ICBF</t>
  </si>
  <si>
    <t xml:space="preserve">SENA</t>
  </si>
  <si>
    <t xml:space="preserve">Intereses sobre cesantías (anual)</t>
  </si>
  <si>
    <t xml:space="preserve">Tarifas de riesgos laborales</t>
  </si>
  <si>
    <t xml:space="preserve">Clase</t>
  </si>
  <si>
    <t xml:space="preserve">Tarifa</t>
  </si>
  <si>
    <t xml:space="preserve">I</t>
  </si>
  <si>
    <t xml:space="preserve">II</t>
  </si>
  <si>
    <t xml:space="preserve">III</t>
  </si>
  <si>
    <t xml:space="preserve">IV</t>
  </si>
  <si>
    <t xml:space="preserve">V</t>
  </si>
  <si>
    <t xml:space="preserve">Cotización por semanas (decreto 1072 de 2015, art. 2.2.1.6.4.1 y ss.)</t>
  </si>
  <si>
    <t xml:space="preserve">Aplica si el trabajador labora algunos días del mes y su remuneración mensual es inferior a un salario mínimo.</t>
  </si>
  <si>
    <t xml:space="preserve">Pensión y caja se cotizan por semanas: 1 a 7 días = 1 semana; 8 a 14 = 2; 15 a 21 = 3; 22 o más = 4. Cada semana = 1/4 del salario mínimo.</t>
  </si>
  <si>
    <t xml:space="preserve">Riesgos laborales se cotiza sobre un salario mínimo por el mes. No se cotiza a salud ni a ICBF y SENA; el trabajador puede estar en el régimen subsidiado.</t>
  </si>
  <si>
    <t xml:space="preserve">Si la remuneración del mes es de un salario mínimo o más, se cotiza seguridad social plena sobre lo devengado.</t>
  </si>
  <si>
    <t xml:space="preserve">Nómina del trabajador por días</t>
  </si>
  <si>
    <t xml:space="preserve">Amarillo con texto azul: datos que usted ingresa. Negro: fórmulas. Una fila por trabajador y por mes.</t>
  </si>
  <si>
    <t xml:space="preserve">Devengado</t>
  </si>
  <si>
    <t xml:space="preserve">Seguridad social y deducciones</t>
  </si>
  <si>
    <t xml:space="preserve">Nombre del trabajador</t>
  </si>
  <si>
    <t xml:space="preserve">Valor del día (jornal)</t>
  </si>
  <si>
    <t xml:space="preserve">Días laborables de la semana en la empresa (5 o 6)</t>
  </si>
  <si>
    <t xml:space="preserve">Días trabajados en el mes</t>
  </si>
  <si>
    <t xml:space="preserve">Festivos remunerados no trabajados</t>
  </si>
  <si>
    <t xml:space="preserve">Salario por días trabajados</t>
  </si>
  <si>
    <t xml:space="preserve">Descanso dominical proporcional</t>
  </si>
  <si>
    <t xml:space="preserve">Festivos remunerados</t>
  </si>
  <si>
    <t xml:space="preserve">Horas extras, recargos y domingos trabajados</t>
  </si>
  <si>
    <t xml:space="preserve">¿Aplica auxilio de transporte?</t>
  </si>
  <si>
    <t xml:space="preserve">Auxilio de transporte</t>
  </si>
  <si>
    <t xml:space="preserve">Total devengado</t>
  </si>
  <si>
    <t xml:space="preserve">Cotización</t>
  </si>
  <si>
    <t xml:space="preserve">Semanas cotizadas</t>
  </si>
  <si>
    <t xml:space="preserve">Base de pensión y caja</t>
  </si>
  <si>
    <t xml:space="preserve">Salud (4%)</t>
  </si>
  <si>
    <t xml:space="preserve">Pensión (4%)</t>
  </si>
  <si>
    <t xml:space="preserve">Otros descuentos</t>
  </si>
  <si>
    <t xml:space="preserve">Total deducciones</t>
  </si>
  <si>
    <t xml:space="preserve">Neto a pagar</t>
  </si>
  <si>
    <t xml:space="preserve">Alertas</t>
  </si>
  <si>
    <t xml:space="preserve">Ana Torres (2 días por semana)</t>
  </si>
  <si>
    <t xml:space="preserve">Sí</t>
  </si>
  <si>
    <t xml:space="preserve">Luis Peña (1 día por semana)</t>
  </si>
  <si>
    <t xml:space="preserve">Marta Gil (4 días por semana)</t>
  </si>
  <si>
    <t xml:space="preserve">Rosa Díaz (3 días, L-V)</t>
  </si>
  <si>
    <t xml:space="preserve">Totales</t>
  </si>
  <si>
    <t xml:space="preserve">Aportes y provisiones a cargo del empleador</t>
  </si>
  <si>
    <t xml:space="preserve">Todo se calcula a partir de la hoja Nómina por días. Solo la clase de riesgo se ingresa aquí.</t>
  </si>
  <si>
    <t xml:space="preserve">Seguridad social y parafiscales</t>
  </si>
  <si>
    <t xml:space="preserve">Provisión de prestaciones</t>
  </si>
  <si>
    <t xml:space="preserve">Clase de riesgo (I a V)</t>
  </si>
  <si>
    <t xml:space="preserve">Salud (8,5%)</t>
  </si>
  <si>
    <t xml:space="preserve">Pensión (12%)</t>
  </si>
  <si>
    <t xml:space="preserve">Riesgos laborales</t>
  </si>
  <si>
    <t xml:space="preserve">Caja de compensación (4%)</t>
  </si>
  <si>
    <t xml:space="preserve">ICBF (3%)</t>
  </si>
  <si>
    <t xml:space="preserve">SENA (2%)</t>
  </si>
  <si>
    <t xml:space="preserve">Total aportes</t>
  </si>
  <si>
    <t xml:space="preserve">Prima de servicios</t>
  </si>
  <si>
    <t xml:space="preserve">Cesantías</t>
  </si>
  <si>
    <t xml:space="preserve">Intereses sobre cesantías</t>
  </si>
  <si>
    <t xml:space="preserve">Vacaciones</t>
  </si>
  <si>
    <t xml:space="preserve">Total provisiones</t>
  </si>
  <si>
    <t xml:space="preserve">Costo total para el empleador</t>
  </si>
  <si>
    <t xml:space="preserve">Comprobante de pago</t>
  </si>
  <si>
    <t xml:space="preserve">Seleccione el trabajador:</t>
  </si>
  <si>
    <t xml:space="preserve">Periodo:</t>
  </si>
  <si>
    <t xml:space="preserve">Fecha de pago:</t>
  </si>
  <si>
    <t xml:space="preserve">Días trabajados:</t>
  </si>
  <si>
    <t xml:space="preserve">Deducciones</t>
  </si>
  <si>
    <t xml:space="preserve">Horas extras, recargos y domingos</t>
  </si>
  <si>
    <t xml:space="preserve">Firma del empleador: ______________________</t>
  </si>
  <si>
    <t xml:space="preserve">Firma del trabajador: ______________________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</si>
</sst>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dd/mm/yyyy"/>
    <numFmt numFmtId="167" formatCode="\$#,##0;&quot;($&quot;#,##0\);\-"/>
    <numFmt numFmtId="168" formatCode="0.00%"/>
    <numFmt numFmtId="169" formatCode="0.000%"/>
    <numFmt numFmtId="170" formatCode="@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C00000"/>
      <name val="Arial"/>
      <family val="0"/>
      <charset val="1"/>
    </font>
    <font>
      <sz val="10"/>
      <name val="Arial"/>
      <family val="2"/>
    </font>
    <font>
      <sz val="10"/>
      <color rgb="FF008000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30"/>
  </cols>
  <sheetData>
    <row r="1" customFormat="false" ht="17.35" hidden="false" customHeight="false" outlineLevel="0" collapsed="false">
      <c r="B1" s="1" t="s">
        <v>0</v>
      </c>
    </row>
    <row r="3" customFormat="false" ht="15" hidden="false" customHeight="false" outlineLevel="0" collapsed="false">
      <c r="B3" s="2" t="s">
        <v>1</v>
      </c>
    </row>
    <row r="4" customFormat="false" ht="23.85" hidden="false" customHeight="false" outlineLevel="0" collapsed="false">
      <c r="B4" s="3" t="s">
        <v>2</v>
      </c>
    </row>
    <row r="5" customFormat="false" ht="15" hidden="false" customHeight="false" outlineLevel="0" collapsed="false">
      <c r="B5" s="3"/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3" t="s">
        <v>4</v>
      </c>
    </row>
    <row r="8" customFormat="false" ht="23.8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2" t="s">
        <v>8</v>
      </c>
    </row>
    <row r="13" customFormat="false" ht="15" hidden="false" customHeight="false" outlineLevel="0" collapsed="false">
      <c r="B13" s="3" t="s">
        <v>9</v>
      </c>
    </row>
    <row r="14" customFormat="false" ht="23.8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23.8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3" t="s">
        <v>14</v>
      </c>
    </row>
    <row r="20" customFormat="false" ht="15" hidden="false" customHeight="false" outlineLevel="0" collapsed="false">
      <c r="B20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56"/>
    <col collapsed="false" customWidth="true" hidden="false" outlineLevel="0" max="3" min="3" style="0" width="18"/>
    <col collapsed="false" customWidth="true" hidden="false" outlineLevel="0" max="4" min="4" style="0" width="80"/>
  </cols>
  <sheetData>
    <row r="1" customFormat="false" ht="17.35" hidden="false" customHeight="false" outlineLevel="0" collapsed="false">
      <c r="B1" s="1" t="s">
        <v>16</v>
      </c>
    </row>
    <row r="3" customFormat="false" ht="15" hidden="false" customHeight="false" outlineLevel="0" collapsed="false">
      <c r="B3" s="4" t="s">
        <v>17</v>
      </c>
      <c r="C3" s="4" t="s">
        <v>18</v>
      </c>
      <c r="D3" s="4" t="s">
        <v>19</v>
      </c>
    </row>
    <row r="4" customFormat="false" ht="15" hidden="false" customHeight="false" outlineLevel="0" collapsed="false">
      <c r="B4" s="5" t="s">
        <v>20</v>
      </c>
      <c r="C4" s="6" t="n">
        <v>2026</v>
      </c>
      <c r="D4" s="7" t="s">
        <v>21</v>
      </c>
    </row>
    <row r="5" customFormat="false" ht="15" hidden="false" customHeight="false" outlineLevel="0" collapsed="false">
      <c r="B5" s="5" t="s">
        <v>22</v>
      </c>
      <c r="C5" s="8" t="s">
        <v>23</v>
      </c>
    </row>
    <row r="6" customFormat="false" ht="15" hidden="false" customHeight="false" outlineLevel="0" collapsed="false">
      <c r="B6" s="5" t="s">
        <v>24</v>
      </c>
      <c r="C6" s="9" t="n">
        <v>46295</v>
      </c>
    </row>
    <row r="7" customFormat="false" ht="15" hidden="false" customHeight="false" outlineLevel="0" collapsed="false">
      <c r="B7" s="5" t="s">
        <v>25</v>
      </c>
      <c r="C7" s="10" t="n">
        <v>1750905</v>
      </c>
      <c r="D7" s="7" t="s">
        <v>26</v>
      </c>
    </row>
    <row r="8" customFormat="false" ht="15" hidden="false" customHeight="false" outlineLevel="0" collapsed="false">
      <c r="B8" s="5" t="s">
        <v>27</v>
      </c>
      <c r="C8" s="10" t="n">
        <v>249095</v>
      </c>
      <c r="D8" s="7" t="s">
        <v>28</v>
      </c>
    </row>
    <row r="9" customFormat="false" ht="15" hidden="false" customHeight="false" outlineLevel="0" collapsed="false">
      <c r="B9" s="5" t="s">
        <v>29</v>
      </c>
      <c r="C9" s="8" t="s">
        <v>30</v>
      </c>
      <c r="D9" s="7" t="s">
        <v>31</v>
      </c>
    </row>
    <row r="10" customFormat="false" ht="15" hidden="false" customHeight="false" outlineLevel="0" collapsed="false">
      <c r="B10" s="5" t="s">
        <v>32</v>
      </c>
      <c r="C10" s="11" t="n">
        <v>0.04</v>
      </c>
      <c r="D10" s="7" t="s">
        <v>33</v>
      </c>
    </row>
    <row r="11" customFormat="false" ht="15" hidden="false" customHeight="false" outlineLevel="0" collapsed="false">
      <c r="B11" s="5" t="s">
        <v>34</v>
      </c>
      <c r="C11" s="11" t="n">
        <v>0.04</v>
      </c>
    </row>
    <row r="12" customFormat="false" ht="15" hidden="false" customHeight="false" outlineLevel="0" collapsed="false">
      <c r="B12" s="5" t="s">
        <v>35</v>
      </c>
      <c r="C12" s="11" t="n">
        <v>0.085</v>
      </c>
      <c r="D12" s="7" t="s">
        <v>33</v>
      </c>
    </row>
    <row r="13" customFormat="false" ht="15" hidden="false" customHeight="false" outlineLevel="0" collapsed="false">
      <c r="B13" s="5" t="s">
        <v>36</v>
      </c>
      <c r="C13" s="11" t="n">
        <v>0.12</v>
      </c>
    </row>
    <row r="14" customFormat="false" ht="15" hidden="false" customHeight="false" outlineLevel="0" collapsed="false">
      <c r="B14" s="5" t="s">
        <v>37</v>
      </c>
      <c r="C14" s="11" t="n">
        <v>0.04</v>
      </c>
    </row>
    <row r="15" customFormat="false" ht="15" hidden="false" customHeight="false" outlineLevel="0" collapsed="false">
      <c r="B15" s="5" t="s">
        <v>38</v>
      </c>
      <c r="C15" s="11" t="n">
        <v>0.03</v>
      </c>
      <c r="D15" s="7" t="s">
        <v>33</v>
      </c>
    </row>
    <row r="16" customFormat="false" ht="15" hidden="false" customHeight="false" outlineLevel="0" collapsed="false">
      <c r="B16" s="5" t="s">
        <v>39</v>
      </c>
      <c r="C16" s="11" t="n">
        <v>0.02</v>
      </c>
      <c r="D16" s="7" t="s">
        <v>33</v>
      </c>
    </row>
    <row r="17" customFormat="false" ht="15" hidden="false" customHeight="false" outlineLevel="0" collapsed="false">
      <c r="B17" s="5" t="s">
        <v>40</v>
      </c>
      <c r="C17" s="11" t="n">
        <v>0.12</v>
      </c>
    </row>
    <row r="19" customFormat="false" ht="15" hidden="false" customHeight="false" outlineLevel="0" collapsed="false">
      <c r="B19" s="12" t="s">
        <v>41</v>
      </c>
    </row>
    <row r="20" customFormat="false" ht="15" hidden="false" customHeight="false" outlineLevel="0" collapsed="false">
      <c r="B20" s="4" t="s">
        <v>42</v>
      </c>
      <c r="C20" s="4" t="s">
        <v>43</v>
      </c>
    </row>
    <row r="21" customFormat="false" ht="15" hidden="false" customHeight="false" outlineLevel="0" collapsed="false">
      <c r="B21" s="5" t="s">
        <v>44</v>
      </c>
      <c r="C21" s="13" t="n">
        <v>0.00522</v>
      </c>
    </row>
    <row r="22" customFormat="false" ht="15" hidden="false" customHeight="false" outlineLevel="0" collapsed="false">
      <c r="B22" s="5" t="s">
        <v>45</v>
      </c>
      <c r="C22" s="13" t="n">
        <v>0.01044</v>
      </c>
    </row>
    <row r="23" customFormat="false" ht="15" hidden="false" customHeight="false" outlineLevel="0" collapsed="false">
      <c r="B23" s="5" t="s">
        <v>46</v>
      </c>
      <c r="C23" s="13" t="n">
        <v>0.02436</v>
      </c>
    </row>
    <row r="24" customFormat="false" ht="15" hidden="false" customHeight="false" outlineLevel="0" collapsed="false">
      <c r="B24" s="5" t="s">
        <v>47</v>
      </c>
      <c r="C24" s="13" t="n">
        <v>0.0435</v>
      </c>
    </row>
    <row r="25" customFormat="false" ht="15" hidden="false" customHeight="false" outlineLevel="0" collapsed="false">
      <c r="B25" s="5" t="s">
        <v>48</v>
      </c>
      <c r="C25" s="13" t="n">
        <v>0.0696</v>
      </c>
    </row>
    <row r="27" customFormat="false" ht="15" hidden="false" customHeight="false" outlineLevel="0" collapsed="false">
      <c r="B27" s="12" t="s">
        <v>49</v>
      </c>
    </row>
    <row r="28" customFormat="false" ht="15" hidden="false" customHeight="false" outlineLevel="0" collapsed="false">
      <c r="B28" s="7" t="s">
        <v>50</v>
      </c>
    </row>
    <row r="29" customFormat="false" ht="15" hidden="false" customHeight="false" outlineLevel="0" collapsed="false">
      <c r="B29" s="7" t="s">
        <v>51</v>
      </c>
    </row>
    <row r="30" customFormat="false" ht="15" hidden="false" customHeight="false" outlineLevel="0" collapsed="false">
      <c r="B30" s="7" t="s">
        <v>52</v>
      </c>
    </row>
    <row r="31" customFormat="false" ht="15" hidden="false" customHeight="false" outlineLevel="0" collapsed="false">
      <c r="B31" s="7" t="s">
        <v>53</v>
      </c>
    </row>
  </sheetData>
  <dataValidations count="1">
    <dataValidation allowBlank="false" errorStyle="stop" operator="between" showDropDown="false" showErrorMessage="false" showInputMessage="false" sqref="C9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V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8"/>
    <col collapsed="false" customWidth="true" hidden="false" outlineLevel="0" max="21" min="3" style="0" width="12"/>
    <col collapsed="false" customWidth="true" hidden="false" outlineLevel="0" max="22" min="22" style="0" width="40"/>
  </cols>
  <sheetData>
    <row r="1" customFormat="false" ht="17.35" hidden="false" customHeight="false" outlineLevel="0" collapsed="false">
      <c r="B1" s="1" t="s">
        <v>54</v>
      </c>
    </row>
    <row r="2" customFormat="false" ht="15" hidden="false" customHeight="false" outlineLevel="0" collapsed="false">
      <c r="B2" s="14" t="str">
        <f aca="false">"Periodo: "&amp;Parámetros!$C$5&amp;"   |   Salario mínimo: "&amp;TEXT(Parámetros!$C$7,"$#,##0")&amp;"   |   Mínimo diario: "&amp;TEXT(Parámetros!$C$7/30,"$#,##0")</f>
        <v>Periodo: Septiembre de 2026   |   Salario mínimo: $1,750,905   |   Mínimo diario: $58,364</v>
      </c>
    </row>
    <row r="3" customFormat="false" ht="15" hidden="false" customHeight="false" outlineLevel="0" collapsed="false">
      <c r="B3" s="7" t="s">
        <v>55</v>
      </c>
    </row>
    <row r="5" customFormat="false" ht="15" hidden="false" customHeight="true" outlineLevel="0" collapsed="false">
      <c r="C5" s="4" t="s">
        <v>56</v>
      </c>
      <c r="D5" s="4"/>
      <c r="E5" s="4"/>
      <c r="F5" s="4"/>
      <c r="G5" s="4"/>
      <c r="H5" s="4"/>
      <c r="I5" s="4"/>
      <c r="J5" s="4"/>
      <c r="K5" s="4"/>
      <c r="L5" s="4"/>
      <c r="M5" s="4"/>
      <c r="N5" s="4" t="s">
        <v>57</v>
      </c>
      <c r="O5" s="4"/>
      <c r="P5" s="4"/>
      <c r="Q5" s="4"/>
      <c r="R5" s="4"/>
      <c r="S5" s="4"/>
      <c r="T5" s="4"/>
    </row>
    <row r="7" customFormat="false" ht="61.5" hidden="false" customHeight="true" outlineLevel="0" collapsed="false">
      <c r="B7" s="4" t="s">
        <v>58</v>
      </c>
      <c r="C7" s="4" t="s">
        <v>59</v>
      </c>
      <c r="D7" s="4" t="s">
        <v>60</v>
      </c>
      <c r="E7" s="4" t="s">
        <v>61</v>
      </c>
      <c r="F7" s="4" t="s">
        <v>62</v>
      </c>
      <c r="G7" s="4" t="s">
        <v>63</v>
      </c>
      <c r="H7" s="4" t="s">
        <v>64</v>
      </c>
      <c r="I7" s="4" t="s">
        <v>65</v>
      </c>
      <c r="J7" s="4" t="s">
        <v>66</v>
      </c>
      <c r="K7" s="4" t="s">
        <v>67</v>
      </c>
      <c r="L7" s="4" t="s">
        <v>68</v>
      </c>
      <c r="M7" s="4" t="s">
        <v>69</v>
      </c>
      <c r="N7" s="4" t="s">
        <v>70</v>
      </c>
      <c r="O7" s="4" t="s">
        <v>71</v>
      </c>
      <c r="P7" s="4" t="s">
        <v>72</v>
      </c>
      <c r="Q7" s="4" t="s">
        <v>73</v>
      </c>
      <c r="R7" s="4" t="s">
        <v>74</v>
      </c>
      <c r="S7" s="4" t="s">
        <v>75</v>
      </c>
      <c r="T7" s="4" t="s">
        <v>76</v>
      </c>
      <c r="U7" s="4" t="s">
        <v>77</v>
      </c>
      <c r="V7" s="4" t="s">
        <v>78</v>
      </c>
    </row>
    <row r="8" customFormat="false" ht="15" hidden="false" customHeight="false" outlineLevel="0" collapsed="false">
      <c r="B8" s="8" t="s">
        <v>79</v>
      </c>
      <c r="C8" s="10" t="n">
        <v>80000</v>
      </c>
      <c r="D8" s="6" t="n">
        <v>6</v>
      </c>
      <c r="E8" s="6" t="n">
        <v>8</v>
      </c>
      <c r="F8" s="6" t="n">
        <v>0</v>
      </c>
      <c r="G8" s="15" t="n">
        <f aca="false">ROUND(C8*E8,0)</f>
        <v>640000</v>
      </c>
      <c r="H8" s="15" t="n">
        <f aca="false">IF(OR(D8=0,E8+F8=0),0,ROUND(C8*(E8+F8)/D8,0))</f>
        <v>106667</v>
      </c>
      <c r="I8" s="15" t="n">
        <f aca="false">ROUND(C8*F8,0)</f>
        <v>0</v>
      </c>
      <c r="J8" s="10" t="n">
        <v>0</v>
      </c>
      <c r="K8" s="8" t="s">
        <v>80</v>
      </c>
      <c r="L8" s="15" t="n">
        <f aca="false">IF(AND(K8="Sí",E8&gt;0,C8*30&lt;=2*Parámetros!$C$7),ROUND(Parámetros!$C$8/30,0)*E8,0)</f>
        <v>66424</v>
      </c>
      <c r="M8" s="15" t="n">
        <f aca="false">G8+H8+I8+J8+L8</f>
        <v>813091</v>
      </c>
      <c r="N8" s="16" t="str">
        <f aca="false">IF(E8=0,"",IF(M8-L8&lt;Parámetros!$C$7,"Por semanas","Plena"))</f>
        <v>Por semanas</v>
      </c>
      <c r="O8" s="17" t="n">
        <f aca="false">IF(N8="Por semanas",MIN(4,ROUNDUP(E8/7,0)),IF(N8="Plena",4,0))</f>
        <v>2</v>
      </c>
      <c r="P8" s="15" t="n">
        <f aca="false">IF(N8="Por semanas",ROUND(Parámetros!$C$7/4*O8,0),IF(N8="Plena",MIN(M8-L8,25*Parámetros!$C$7),0))</f>
        <v>875453</v>
      </c>
      <c r="Q8" s="15" t="n">
        <f aca="false">IF(N8="Plena",ROUND(P8*Parámetros!$C$10,0),0)</f>
        <v>0</v>
      </c>
      <c r="R8" s="15" t="n">
        <f aca="false">ROUND(P8*Parámetros!$C$11,0)</f>
        <v>35018</v>
      </c>
      <c r="S8" s="10" t="n">
        <v>0</v>
      </c>
      <c r="T8" s="15" t="n">
        <f aca="false">Q8+R8+S8</f>
        <v>35018</v>
      </c>
      <c r="U8" s="18" t="n">
        <f aca="false">M8-T8</f>
        <v>778073</v>
      </c>
      <c r="V8" s="19" t="str">
        <f aca="false">IF(B8="","",TRIM(IF(AND(C8&gt;0,C8&lt;Parámetros!$C$7/30),"Jornal inferior al mínimo diario. ","")&amp;IF(E8&gt;D8*31/7,"Días trabajados mayores que los posibles en el mes. ","")&amp;IF(AND(K8="Sí",C8*30&gt;2*Parámetros!$C$7),"Sin auxilio: el jornal por 30 supera dos mínimos.","")))</f>
        <v/>
      </c>
    </row>
    <row r="9" customFormat="false" ht="15" hidden="false" customHeight="false" outlineLevel="0" collapsed="false">
      <c r="B9" s="8" t="s">
        <v>81</v>
      </c>
      <c r="C9" s="10" t="n">
        <v>120000</v>
      </c>
      <c r="D9" s="6" t="n">
        <v>6</v>
      </c>
      <c r="E9" s="6" t="n">
        <v>4</v>
      </c>
      <c r="F9" s="6" t="n">
        <v>0</v>
      </c>
      <c r="G9" s="15" t="n">
        <f aca="false">ROUND(C9*E9,0)</f>
        <v>480000</v>
      </c>
      <c r="H9" s="15" t="n">
        <f aca="false">IF(OR(D9=0,E9+F9=0),0,ROUND(C9*(E9+F9)/D9,0))</f>
        <v>80000</v>
      </c>
      <c r="I9" s="15" t="n">
        <f aca="false">ROUND(C9*F9,0)</f>
        <v>0</v>
      </c>
      <c r="J9" s="10" t="n">
        <v>0</v>
      </c>
      <c r="K9" s="8" t="s">
        <v>80</v>
      </c>
      <c r="L9" s="15" t="n">
        <f aca="false">IF(AND(K9="Sí",E9&gt;0,C9*30&lt;=2*Parámetros!$C$7),ROUND(Parámetros!$C$8/30,0)*E9,0)</f>
        <v>0</v>
      </c>
      <c r="M9" s="15" t="n">
        <f aca="false">G9+H9+I9+J9+L9</f>
        <v>560000</v>
      </c>
      <c r="N9" s="16" t="str">
        <f aca="false">IF(E9=0,"",IF(M9-L9&lt;Parámetros!$C$7,"Por semanas","Plena"))</f>
        <v>Por semanas</v>
      </c>
      <c r="O9" s="17" t="n">
        <f aca="false">IF(N9="Por semanas",MIN(4,ROUNDUP(E9/7,0)),IF(N9="Plena",4,0))</f>
        <v>1</v>
      </c>
      <c r="P9" s="15" t="n">
        <f aca="false">IF(N9="Por semanas",ROUND(Parámetros!$C$7/4*O9,0),IF(N9="Plena",MIN(M9-L9,25*Parámetros!$C$7),0))</f>
        <v>437726</v>
      </c>
      <c r="Q9" s="15" t="n">
        <f aca="false">IF(N9="Plena",ROUND(P9*Parámetros!$C$10,0),0)</f>
        <v>0</v>
      </c>
      <c r="R9" s="15" t="n">
        <f aca="false">ROUND(P9*Parámetros!$C$11,0)</f>
        <v>17509</v>
      </c>
      <c r="S9" s="10" t="n">
        <v>0</v>
      </c>
      <c r="T9" s="15" t="n">
        <f aca="false">Q9+R9+S9</f>
        <v>17509</v>
      </c>
      <c r="U9" s="18" t="n">
        <f aca="false">M9-T9</f>
        <v>542491</v>
      </c>
      <c r="V9" s="19" t="str">
        <f aca="false">IF(B9="","",TRIM(IF(AND(C9&gt;0,C9&lt;Parámetros!$C$7/30),"Jornal inferior al mínimo diario. ","")&amp;IF(E9&gt;D9*31/7,"Días trabajados mayores que los posibles en el mes. ","")&amp;IF(AND(K9="Sí",C9*30&gt;2*Parámetros!$C$7),"Sin auxilio: el jornal por 30 supera dos mínimos.","")))</f>
        <v>Sin auxilio: el jornal por 30 supera dos mínimos.</v>
      </c>
    </row>
    <row r="10" customFormat="false" ht="15" hidden="false" customHeight="false" outlineLevel="0" collapsed="false">
      <c r="B10" s="8" t="s">
        <v>82</v>
      </c>
      <c r="C10" s="10" t="n">
        <v>150000</v>
      </c>
      <c r="D10" s="6" t="n">
        <v>6</v>
      </c>
      <c r="E10" s="6" t="n">
        <v>17</v>
      </c>
      <c r="F10" s="6" t="n">
        <v>1</v>
      </c>
      <c r="G10" s="15" t="n">
        <f aca="false">ROUND(C10*E10,0)</f>
        <v>2550000</v>
      </c>
      <c r="H10" s="15" t="n">
        <f aca="false">IF(OR(D10=0,E10+F10=0),0,ROUND(C10*(E10+F10)/D10,0))</f>
        <v>450000</v>
      </c>
      <c r="I10" s="15" t="n">
        <f aca="false">ROUND(C10*F10,0)</f>
        <v>150000</v>
      </c>
      <c r="J10" s="10" t="n">
        <v>0</v>
      </c>
      <c r="K10" s="8" t="s">
        <v>80</v>
      </c>
      <c r="L10" s="15" t="n">
        <f aca="false">IF(AND(K10="Sí",E10&gt;0,C10*30&lt;=2*Parámetros!$C$7),ROUND(Parámetros!$C$8/30,0)*E10,0)</f>
        <v>0</v>
      </c>
      <c r="M10" s="15" t="n">
        <f aca="false">G10+H10+I10+J10+L10</f>
        <v>3150000</v>
      </c>
      <c r="N10" s="16" t="str">
        <f aca="false">IF(E10=0,"",IF(M10-L10&lt;Parámetros!$C$7,"Por semanas","Plena"))</f>
        <v>Plena</v>
      </c>
      <c r="O10" s="17" t="n">
        <f aca="false">IF(N10="Por semanas",MIN(4,ROUNDUP(E10/7,0)),IF(N10="Plena",4,0))</f>
        <v>4</v>
      </c>
      <c r="P10" s="15" t="n">
        <f aca="false">IF(N10="Por semanas",ROUND(Parámetros!$C$7/4*O10,0),IF(N10="Plena",MIN(M10-L10,25*Parámetros!$C$7),0))</f>
        <v>3150000</v>
      </c>
      <c r="Q10" s="15" t="n">
        <f aca="false">IF(N10="Plena",ROUND(P10*Parámetros!$C$10,0),0)</f>
        <v>126000</v>
      </c>
      <c r="R10" s="15" t="n">
        <f aca="false">ROUND(P10*Parámetros!$C$11,0)</f>
        <v>126000</v>
      </c>
      <c r="S10" s="10" t="n">
        <v>0</v>
      </c>
      <c r="T10" s="15" t="n">
        <f aca="false">Q10+R10+S10</f>
        <v>252000</v>
      </c>
      <c r="U10" s="18" t="n">
        <f aca="false">M10-T10</f>
        <v>2898000</v>
      </c>
      <c r="V10" s="19" t="str">
        <f aca="false">IF(B10="","",TRIM(IF(AND(C10&gt;0,C10&lt;Parámetros!$C$7/30),"Jornal inferior al mínimo diario. ","")&amp;IF(E10&gt;D10*31/7,"Días trabajados mayores que los posibles en el mes. ","")&amp;IF(AND(K10="Sí",C10*30&gt;2*Parámetros!$C$7),"Sin auxilio: el jornal por 30 supera dos mínimos.","")))</f>
        <v>Sin auxilio: el jornal por 30 supera dos mínimos.</v>
      </c>
    </row>
    <row r="11" customFormat="false" ht="15" hidden="false" customHeight="false" outlineLevel="0" collapsed="false">
      <c r="B11" s="8" t="s">
        <v>83</v>
      </c>
      <c r="C11" s="10" t="n">
        <v>70000</v>
      </c>
      <c r="D11" s="6" t="n">
        <v>5</v>
      </c>
      <c r="E11" s="6" t="n">
        <v>13</v>
      </c>
      <c r="F11" s="6" t="n">
        <v>0</v>
      </c>
      <c r="G11" s="15" t="n">
        <f aca="false">ROUND(C11*E11,0)</f>
        <v>910000</v>
      </c>
      <c r="H11" s="15" t="n">
        <f aca="false">IF(OR(D11=0,E11+F11=0),0,ROUND(C11*(E11+F11)/D11,0))</f>
        <v>182000</v>
      </c>
      <c r="I11" s="15" t="n">
        <f aca="false">ROUND(C11*F11,0)</f>
        <v>0</v>
      </c>
      <c r="J11" s="10" t="n">
        <v>20000</v>
      </c>
      <c r="K11" s="8" t="s">
        <v>80</v>
      </c>
      <c r="L11" s="15" t="n">
        <f aca="false">IF(AND(K11="Sí",E11&gt;0,C11*30&lt;=2*Parámetros!$C$7),ROUND(Parámetros!$C$8/30,0)*E11,0)</f>
        <v>107939</v>
      </c>
      <c r="M11" s="15" t="n">
        <f aca="false">G11+H11+I11+J11+L11</f>
        <v>1219939</v>
      </c>
      <c r="N11" s="16" t="str">
        <f aca="false">IF(E11=0,"",IF(M11-L11&lt;Parámetros!$C$7,"Por semanas","Plena"))</f>
        <v>Por semanas</v>
      </c>
      <c r="O11" s="17" t="n">
        <f aca="false">IF(N11="Por semanas",MIN(4,ROUNDUP(E11/7,0)),IF(N11="Plena",4,0))</f>
        <v>2</v>
      </c>
      <c r="P11" s="15" t="n">
        <f aca="false">IF(N11="Por semanas",ROUND(Parámetros!$C$7/4*O11,0),IF(N11="Plena",MIN(M11-L11,25*Parámetros!$C$7),0))</f>
        <v>875453</v>
      </c>
      <c r="Q11" s="15" t="n">
        <f aca="false">IF(N11="Plena",ROUND(P11*Parámetros!$C$10,0),0)</f>
        <v>0</v>
      </c>
      <c r="R11" s="15" t="n">
        <f aca="false">ROUND(P11*Parámetros!$C$11,0)</f>
        <v>35018</v>
      </c>
      <c r="S11" s="10" t="n">
        <v>0</v>
      </c>
      <c r="T11" s="15" t="n">
        <f aca="false">Q11+R11+S11</f>
        <v>35018</v>
      </c>
      <c r="U11" s="18" t="n">
        <f aca="false">M11-T11</f>
        <v>1184921</v>
      </c>
      <c r="V11" s="19" t="str">
        <f aca="false">IF(B11="","",TRIM(IF(AND(C11&gt;0,C11&lt;Parámetros!$C$7/30),"Jornal inferior al mínimo diario. ","")&amp;IF(E11&gt;D11*31/7,"Días trabajados mayores que los posibles en el mes. ","")&amp;IF(AND(K11="Sí",C11*30&gt;2*Parámetros!$C$7),"Sin auxilio: el jornal por 30 supera dos mínimos.","")))</f>
        <v/>
      </c>
    </row>
    <row r="12" customFormat="false" ht="15" hidden="false" customHeight="false" outlineLevel="0" collapsed="false">
      <c r="B12" s="8"/>
      <c r="C12" s="10"/>
      <c r="D12" s="6" t="n">
        <v>6</v>
      </c>
      <c r="E12" s="6"/>
      <c r="F12" s="6"/>
      <c r="G12" s="15" t="n">
        <f aca="false">ROUND(C12*E12,0)</f>
        <v>0</v>
      </c>
      <c r="H12" s="15" t="n">
        <f aca="false">IF(OR(D12=0,E12+F12=0),0,ROUND(C12*(E12+F12)/D12,0))</f>
        <v>0</v>
      </c>
      <c r="I12" s="15" t="n">
        <f aca="false">ROUND(C12*F12,0)</f>
        <v>0</v>
      </c>
      <c r="J12" s="10"/>
      <c r="K12" s="8" t="s">
        <v>80</v>
      </c>
      <c r="L12" s="15" t="n">
        <f aca="false">IF(AND(K12="Sí",E12&gt;0,C12*30&lt;=2*Parámetros!$C$7),ROUND(Parámetros!$C$8/30,0)*E12,0)</f>
        <v>0</v>
      </c>
      <c r="M12" s="15" t="n">
        <f aca="false">G12+H12+I12+J12+L12</f>
        <v>0</v>
      </c>
      <c r="N12" s="16" t="str">
        <f aca="false">IF(E12=0,"",IF(M12-L12&lt;Parámetros!$C$7,"Por semanas","Plena"))</f>
        <v/>
      </c>
      <c r="O12" s="17" t="n">
        <f aca="false">IF(N12="Por semanas",MIN(4,ROUNDUP(E12/7,0)),IF(N12="Plena",4,0))</f>
        <v>0</v>
      </c>
      <c r="P12" s="15" t="n">
        <f aca="false">IF(N12="Por semanas",ROUND(Parámetros!$C$7/4*O12,0),IF(N12="Plena",MIN(M12-L12,25*Parámetros!$C$7),0))</f>
        <v>0</v>
      </c>
      <c r="Q12" s="15" t="n">
        <f aca="false">IF(N12="Plena",ROUND(P12*Parámetros!$C$10,0),0)</f>
        <v>0</v>
      </c>
      <c r="R12" s="15" t="n">
        <f aca="false">ROUND(P12*Parámetros!$C$11,0)</f>
        <v>0</v>
      </c>
      <c r="S12" s="10"/>
      <c r="T12" s="15" t="n">
        <f aca="false">Q12+R12+S12</f>
        <v>0</v>
      </c>
      <c r="U12" s="18" t="n">
        <f aca="false">M12-T12</f>
        <v>0</v>
      </c>
      <c r="V12" s="19" t="str">
        <f aca="false">IF(B12="","",TRIM(IF(AND(C12&gt;0,C12&lt;Parámetros!$C$7/30),"Jornal inferior al mínimo diario. ","")&amp;IF(E12&gt;D12*31/7,"Días trabajados mayores que los posibles en el mes. ","")&amp;IF(AND(K12="Sí",C12*30&gt;2*Parámetros!$C$7),"Sin auxilio: el jornal por 30 supera dos mínimos.","")))</f>
        <v/>
      </c>
    </row>
    <row r="13" customFormat="false" ht="15" hidden="false" customHeight="false" outlineLevel="0" collapsed="false">
      <c r="B13" s="8"/>
      <c r="C13" s="10"/>
      <c r="D13" s="6" t="n">
        <v>6</v>
      </c>
      <c r="E13" s="6"/>
      <c r="F13" s="6"/>
      <c r="G13" s="15" t="n">
        <f aca="false">ROUND(C13*E13,0)</f>
        <v>0</v>
      </c>
      <c r="H13" s="15" t="n">
        <f aca="false">IF(OR(D13=0,E13+F13=0),0,ROUND(C13*(E13+F13)/D13,0))</f>
        <v>0</v>
      </c>
      <c r="I13" s="15" t="n">
        <f aca="false">ROUND(C13*F13,0)</f>
        <v>0</v>
      </c>
      <c r="J13" s="10"/>
      <c r="K13" s="8" t="s">
        <v>80</v>
      </c>
      <c r="L13" s="15" t="n">
        <f aca="false">IF(AND(K13="Sí",E13&gt;0,C13*30&lt;=2*Parámetros!$C$7),ROUND(Parámetros!$C$8/30,0)*E13,0)</f>
        <v>0</v>
      </c>
      <c r="M13" s="15" t="n">
        <f aca="false">G13+H13+I13+J13+L13</f>
        <v>0</v>
      </c>
      <c r="N13" s="16" t="str">
        <f aca="false">IF(E13=0,"",IF(M13-L13&lt;Parámetros!$C$7,"Por semanas","Plena"))</f>
        <v/>
      </c>
      <c r="O13" s="17" t="n">
        <f aca="false">IF(N13="Por semanas",MIN(4,ROUNDUP(E13/7,0)),IF(N13="Plena",4,0))</f>
        <v>0</v>
      </c>
      <c r="P13" s="15" t="n">
        <f aca="false">IF(N13="Por semanas",ROUND(Parámetros!$C$7/4*O13,0),IF(N13="Plena",MIN(M13-L13,25*Parámetros!$C$7),0))</f>
        <v>0</v>
      </c>
      <c r="Q13" s="15" t="n">
        <f aca="false">IF(N13="Plena",ROUND(P13*Parámetros!$C$10,0),0)</f>
        <v>0</v>
      </c>
      <c r="R13" s="15" t="n">
        <f aca="false">ROUND(P13*Parámetros!$C$11,0)</f>
        <v>0</v>
      </c>
      <c r="S13" s="10"/>
      <c r="T13" s="15" t="n">
        <f aca="false">Q13+R13+S13</f>
        <v>0</v>
      </c>
      <c r="U13" s="18" t="n">
        <f aca="false">M13-T13</f>
        <v>0</v>
      </c>
      <c r="V13" s="19" t="str">
        <f aca="false">IF(B13="","",TRIM(IF(AND(C13&gt;0,C13&lt;Parámetros!$C$7/30),"Jornal inferior al mínimo diario. ","")&amp;IF(E13&gt;D13*31/7,"Días trabajados mayores que los posibles en el mes. ","")&amp;IF(AND(K13="Sí",C13*30&gt;2*Parámetros!$C$7),"Sin auxilio: el jornal por 30 supera dos mínimos.","")))</f>
        <v/>
      </c>
    </row>
    <row r="14" customFormat="false" ht="15" hidden="false" customHeight="false" outlineLevel="0" collapsed="false">
      <c r="B14" s="8"/>
      <c r="C14" s="10"/>
      <c r="D14" s="6" t="n">
        <v>6</v>
      </c>
      <c r="E14" s="6"/>
      <c r="F14" s="6"/>
      <c r="G14" s="15" t="n">
        <f aca="false">ROUND(C14*E14,0)</f>
        <v>0</v>
      </c>
      <c r="H14" s="15" t="n">
        <f aca="false">IF(OR(D14=0,E14+F14=0),0,ROUND(C14*(E14+F14)/D14,0))</f>
        <v>0</v>
      </c>
      <c r="I14" s="15" t="n">
        <f aca="false">ROUND(C14*F14,0)</f>
        <v>0</v>
      </c>
      <c r="J14" s="10"/>
      <c r="K14" s="8" t="s">
        <v>80</v>
      </c>
      <c r="L14" s="15" t="n">
        <f aca="false">IF(AND(K14="Sí",E14&gt;0,C14*30&lt;=2*Parámetros!$C$7),ROUND(Parámetros!$C$8/30,0)*E14,0)</f>
        <v>0</v>
      </c>
      <c r="M14" s="15" t="n">
        <f aca="false">G14+H14+I14+J14+L14</f>
        <v>0</v>
      </c>
      <c r="N14" s="16" t="str">
        <f aca="false">IF(E14=0,"",IF(M14-L14&lt;Parámetros!$C$7,"Por semanas","Plena"))</f>
        <v/>
      </c>
      <c r="O14" s="17" t="n">
        <f aca="false">IF(N14="Por semanas",MIN(4,ROUNDUP(E14/7,0)),IF(N14="Plena",4,0))</f>
        <v>0</v>
      </c>
      <c r="P14" s="15" t="n">
        <f aca="false">IF(N14="Por semanas",ROUND(Parámetros!$C$7/4*O14,0),IF(N14="Plena",MIN(M14-L14,25*Parámetros!$C$7),0))</f>
        <v>0</v>
      </c>
      <c r="Q14" s="15" t="n">
        <f aca="false">IF(N14="Plena",ROUND(P14*Parámetros!$C$10,0),0)</f>
        <v>0</v>
      </c>
      <c r="R14" s="15" t="n">
        <f aca="false">ROUND(P14*Parámetros!$C$11,0)</f>
        <v>0</v>
      </c>
      <c r="S14" s="10"/>
      <c r="T14" s="15" t="n">
        <f aca="false">Q14+R14+S14</f>
        <v>0</v>
      </c>
      <c r="U14" s="18" t="n">
        <f aca="false">M14-T14</f>
        <v>0</v>
      </c>
      <c r="V14" s="19" t="str">
        <f aca="false">IF(B14="","",TRIM(IF(AND(C14&gt;0,C14&lt;Parámetros!$C$7/30),"Jornal inferior al mínimo diario. ","")&amp;IF(E14&gt;D14*31/7,"Días trabajados mayores que los posibles en el mes. ","")&amp;IF(AND(K14="Sí",C14*30&gt;2*Parámetros!$C$7),"Sin auxilio: el jornal por 30 supera dos mínimos.","")))</f>
        <v/>
      </c>
    </row>
    <row r="15" customFormat="false" ht="15" hidden="false" customHeight="false" outlineLevel="0" collapsed="false">
      <c r="B15" s="8"/>
      <c r="C15" s="10"/>
      <c r="D15" s="6" t="n">
        <v>6</v>
      </c>
      <c r="E15" s="6"/>
      <c r="F15" s="6"/>
      <c r="G15" s="15" t="n">
        <f aca="false">ROUND(C15*E15,0)</f>
        <v>0</v>
      </c>
      <c r="H15" s="15" t="n">
        <f aca="false">IF(OR(D15=0,E15+F15=0),0,ROUND(C15*(E15+F15)/D15,0))</f>
        <v>0</v>
      </c>
      <c r="I15" s="15" t="n">
        <f aca="false">ROUND(C15*F15,0)</f>
        <v>0</v>
      </c>
      <c r="J15" s="10"/>
      <c r="K15" s="8" t="s">
        <v>80</v>
      </c>
      <c r="L15" s="15" t="n">
        <f aca="false">IF(AND(K15="Sí",E15&gt;0,C15*30&lt;=2*Parámetros!$C$7),ROUND(Parámetros!$C$8/30,0)*E15,0)</f>
        <v>0</v>
      </c>
      <c r="M15" s="15" t="n">
        <f aca="false">G15+H15+I15+J15+L15</f>
        <v>0</v>
      </c>
      <c r="N15" s="16" t="str">
        <f aca="false">IF(E15=0,"",IF(M15-L15&lt;Parámetros!$C$7,"Por semanas","Plena"))</f>
        <v/>
      </c>
      <c r="O15" s="17" t="n">
        <f aca="false">IF(N15="Por semanas",MIN(4,ROUNDUP(E15/7,0)),IF(N15="Plena",4,0))</f>
        <v>0</v>
      </c>
      <c r="P15" s="15" t="n">
        <f aca="false">IF(N15="Por semanas",ROUND(Parámetros!$C$7/4*O15,0),IF(N15="Plena",MIN(M15-L15,25*Parámetros!$C$7),0))</f>
        <v>0</v>
      </c>
      <c r="Q15" s="15" t="n">
        <f aca="false">IF(N15="Plena",ROUND(P15*Parámetros!$C$10,0),0)</f>
        <v>0</v>
      </c>
      <c r="R15" s="15" t="n">
        <f aca="false">ROUND(P15*Parámetros!$C$11,0)</f>
        <v>0</v>
      </c>
      <c r="S15" s="10"/>
      <c r="T15" s="15" t="n">
        <f aca="false">Q15+R15+S15</f>
        <v>0</v>
      </c>
      <c r="U15" s="18" t="n">
        <f aca="false">M15-T15</f>
        <v>0</v>
      </c>
      <c r="V15" s="19" t="str">
        <f aca="false">IF(B15="","",TRIM(IF(AND(C15&gt;0,C15&lt;Parámetros!$C$7/30),"Jornal inferior al mínimo diario. ","")&amp;IF(E15&gt;D15*31/7,"Días trabajados mayores que los posibles en el mes. ","")&amp;IF(AND(K15="Sí",C15*30&gt;2*Parámetros!$C$7),"Sin auxilio: el jornal por 30 supera dos mínimos.","")))</f>
        <v/>
      </c>
    </row>
    <row r="16" customFormat="false" ht="15" hidden="false" customHeight="false" outlineLevel="0" collapsed="false">
      <c r="B16" s="8"/>
      <c r="C16" s="10"/>
      <c r="D16" s="6" t="n">
        <v>6</v>
      </c>
      <c r="E16" s="6"/>
      <c r="F16" s="6"/>
      <c r="G16" s="15" t="n">
        <f aca="false">ROUND(C16*E16,0)</f>
        <v>0</v>
      </c>
      <c r="H16" s="15" t="n">
        <f aca="false">IF(OR(D16=0,E16+F16=0),0,ROUND(C16*(E16+F16)/D16,0))</f>
        <v>0</v>
      </c>
      <c r="I16" s="15" t="n">
        <f aca="false">ROUND(C16*F16,0)</f>
        <v>0</v>
      </c>
      <c r="J16" s="10"/>
      <c r="K16" s="8" t="s">
        <v>80</v>
      </c>
      <c r="L16" s="15" t="n">
        <f aca="false">IF(AND(K16="Sí",E16&gt;0,C16*30&lt;=2*Parámetros!$C$7),ROUND(Parámetros!$C$8/30,0)*E16,0)</f>
        <v>0</v>
      </c>
      <c r="M16" s="15" t="n">
        <f aca="false">G16+H16+I16+J16+L16</f>
        <v>0</v>
      </c>
      <c r="N16" s="16" t="str">
        <f aca="false">IF(E16=0,"",IF(M16-L16&lt;Parámetros!$C$7,"Por semanas","Plena"))</f>
        <v/>
      </c>
      <c r="O16" s="17" t="n">
        <f aca="false">IF(N16="Por semanas",MIN(4,ROUNDUP(E16/7,0)),IF(N16="Plena",4,0))</f>
        <v>0</v>
      </c>
      <c r="P16" s="15" t="n">
        <f aca="false">IF(N16="Por semanas",ROUND(Parámetros!$C$7/4*O16,0),IF(N16="Plena",MIN(M16-L16,25*Parámetros!$C$7),0))</f>
        <v>0</v>
      </c>
      <c r="Q16" s="15" t="n">
        <f aca="false">IF(N16="Plena",ROUND(P16*Parámetros!$C$10,0),0)</f>
        <v>0</v>
      </c>
      <c r="R16" s="15" t="n">
        <f aca="false">ROUND(P16*Parámetros!$C$11,0)</f>
        <v>0</v>
      </c>
      <c r="S16" s="10"/>
      <c r="T16" s="15" t="n">
        <f aca="false">Q16+R16+S16</f>
        <v>0</v>
      </c>
      <c r="U16" s="18" t="n">
        <f aca="false">M16-T16</f>
        <v>0</v>
      </c>
      <c r="V16" s="19" t="str">
        <f aca="false">IF(B16="","",TRIM(IF(AND(C16&gt;0,C16&lt;Parámetros!$C$7/30),"Jornal inferior al mínimo diario. ","")&amp;IF(E16&gt;D16*31/7,"Días trabajados mayores que los posibles en el mes. ","")&amp;IF(AND(K16="Sí",C16*30&gt;2*Parámetros!$C$7),"Sin auxilio: el jornal por 30 supera dos mínimos.","")))</f>
        <v/>
      </c>
    </row>
    <row r="17" customFormat="false" ht="15" hidden="false" customHeight="false" outlineLevel="0" collapsed="false">
      <c r="B17" s="8"/>
      <c r="C17" s="10"/>
      <c r="D17" s="6" t="n">
        <v>6</v>
      </c>
      <c r="E17" s="6"/>
      <c r="F17" s="6"/>
      <c r="G17" s="15" t="n">
        <f aca="false">ROUND(C17*E17,0)</f>
        <v>0</v>
      </c>
      <c r="H17" s="15" t="n">
        <f aca="false">IF(OR(D17=0,E17+F17=0),0,ROUND(C17*(E17+F17)/D17,0))</f>
        <v>0</v>
      </c>
      <c r="I17" s="15" t="n">
        <f aca="false">ROUND(C17*F17,0)</f>
        <v>0</v>
      </c>
      <c r="J17" s="10"/>
      <c r="K17" s="8" t="s">
        <v>80</v>
      </c>
      <c r="L17" s="15" t="n">
        <f aca="false">IF(AND(K17="Sí",E17&gt;0,C17*30&lt;=2*Parámetros!$C$7),ROUND(Parámetros!$C$8/30,0)*E17,0)</f>
        <v>0</v>
      </c>
      <c r="M17" s="15" t="n">
        <f aca="false">G17+H17+I17+J17+L17</f>
        <v>0</v>
      </c>
      <c r="N17" s="16" t="str">
        <f aca="false">IF(E17=0,"",IF(M17-L17&lt;Parámetros!$C$7,"Por semanas","Plena"))</f>
        <v/>
      </c>
      <c r="O17" s="17" t="n">
        <f aca="false">IF(N17="Por semanas",MIN(4,ROUNDUP(E17/7,0)),IF(N17="Plena",4,0))</f>
        <v>0</v>
      </c>
      <c r="P17" s="15" t="n">
        <f aca="false">IF(N17="Por semanas",ROUND(Parámetros!$C$7/4*O17,0),IF(N17="Plena",MIN(M17-L17,25*Parámetros!$C$7),0))</f>
        <v>0</v>
      </c>
      <c r="Q17" s="15" t="n">
        <f aca="false">IF(N17="Plena",ROUND(P17*Parámetros!$C$10,0),0)</f>
        <v>0</v>
      </c>
      <c r="R17" s="15" t="n">
        <f aca="false">ROUND(P17*Parámetros!$C$11,0)</f>
        <v>0</v>
      </c>
      <c r="S17" s="10"/>
      <c r="T17" s="15" t="n">
        <f aca="false">Q17+R17+S17</f>
        <v>0</v>
      </c>
      <c r="U17" s="18" t="n">
        <f aca="false">M17-T17</f>
        <v>0</v>
      </c>
      <c r="V17" s="19" t="str">
        <f aca="false">IF(B17="","",TRIM(IF(AND(C17&gt;0,C17&lt;Parámetros!$C$7/30),"Jornal inferior al mínimo diario. ","")&amp;IF(E17&gt;D17*31/7,"Días trabajados mayores que los posibles en el mes. ","")&amp;IF(AND(K17="Sí",C17*30&gt;2*Parámetros!$C$7),"Sin auxilio: el jornal por 30 supera dos mínimos.","")))</f>
        <v/>
      </c>
    </row>
    <row r="18" customFormat="false" ht="15" hidden="false" customHeight="false" outlineLevel="0" collapsed="false">
      <c r="B18" s="8"/>
      <c r="C18" s="10"/>
      <c r="D18" s="6" t="n">
        <v>6</v>
      </c>
      <c r="E18" s="6"/>
      <c r="F18" s="6"/>
      <c r="G18" s="15" t="n">
        <f aca="false">ROUND(C18*E18,0)</f>
        <v>0</v>
      </c>
      <c r="H18" s="15" t="n">
        <f aca="false">IF(OR(D18=0,E18+F18=0),0,ROUND(C18*(E18+F18)/D18,0))</f>
        <v>0</v>
      </c>
      <c r="I18" s="15" t="n">
        <f aca="false">ROUND(C18*F18,0)</f>
        <v>0</v>
      </c>
      <c r="J18" s="10"/>
      <c r="K18" s="8" t="s">
        <v>80</v>
      </c>
      <c r="L18" s="15" t="n">
        <f aca="false">IF(AND(K18="Sí",E18&gt;0,C18*30&lt;=2*Parámetros!$C$7),ROUND(Parámetros!$C$8/30,0)*E18,0)</f>
        <v>0</v>
      </c>
      <c r="M18" s="15" t="n">
        <f aca="false">G18+H18+I18+J18+L18</f>
        <v>0</v>
      </c>
      <c r="N18" s="16" t="str">
        <f aca="false">IF(E18=0,"",IF(M18-L18&lt;Parámetros!$C$7,"Por semanas","Plena"))</f>
        <v/>
      </c>
      <c r="O18" s="17" t="n">
        <f aca="false">IF(N18="Por semanas",MIN(4,ROUNDUP(E18/7,0)),IF(N18="Plena",4,0))</f>
        <v>0</v>
      </c>
      <c r="P18" s="15" t="n">
        <f aca="false">IF(N18="Por semanas",ROUND(Parámetros!$C$7/4*O18,0),IF(N18="Plena",MIN(M18-L18,25*Parámetros!$C$7),0))</f>
        <v>0</v>
      </c>
      <c r="Q18" s="15" t="n">
        <f aca="false">IF(N18="Plena",ROUND(P18*Parámetros!$C$10,0),0)</f>
        <v>0</v>
      </c>
      <c r="R18" s="15" t="n">
        <f aca="false">ROUND(P18*Parámetros!$C$11,0)</f>
        <v>0</v>
      </c>
      <c r="S18" s="10"/>
      <c r="T18" s="15" t="n">
        <f aca="false">Q18+R18+S18</f>
        <v>0</v>
      </c>
      <c r="U18" s="18" t="n">
        <f aca="false">M18-T18</f>
        <v>0</v>
      </c>
      <c r="V18" s="19" t="str">
        <f aca="false">IF(B18="","",TRIM(IF(AND(C18&gt;0,C18&lt;Parámetros!$C$7/30),"Jornal inferior al mínimo diario. ","")&amp;IF(E18&gt;D18*31/7,"Días trabajados mayores que los posibles en el mes. ","")&amp;IF(AND(K18="Sí",C18*30&gt;2*Parámetros!$C$7),"Sin auxilio: el jornal por 30 supera dos mínimos.","")))</f>
        <v/>
      </c>
    </row>
    <row r="19" customFormat="false" ht="15" hidden="false" customHeight="false" outlineLevel="0" collapsed="false">
      <c r="B19" s="8"/>
      <c r="C19" s="10"/>
      <c r="D19" s="6" t="n">
        <v>6</v>
      </c>
      <c r="E19" s="6"/>
      <c r="F19" s="6"/>
      <c r="G19" s="15" t="n">
        <f aca="false">ROUND(C19*E19,0)</f>
        <v>0</v>
      </c>
      <c r="H19" s="15" t="n">
        <f aca="false">IF(OR(D19=0,E19+F19=0),0,ROUND(C19*(E19+F19)/D19,0))</f>
        <v>0</v>
      </c>
      <c r="I19" s="15" t="n">
        <f aca="false">ROUND(C19*F19,0)</f>
        <v>0</v>
      </c>
      <c r="J19" s="10"/>
      <c r="K19" s="8" t="s">
        <v>80</v>
      </c>
      <c r="L19" s="15" t="n">
        <f aca="false">IF(AND(K19="Sí",E19&gt;0,C19*30&lt;=2*Parámetros!$C$7),ROUND(Parámetros!$C$8/30,0)*E19,0)</f>
        <v>0</v>
      </c>
      <c r="M19" s="15" t="n">
        <f aca="false">G19+H19+I19+J19+L19</f>
        <v>0</v>
      </c>
      <c r="N19" s="16" t="str">
        <f aca="false">IF(E19=0,"",IF(M19-L19&lt;Parámetros!$C$7,"Por semanas","Plena"))</f>
        <v/>
      </c>
      <c r="O19" s="17" t="n">
        <f aca="false">IF(N19="Por semanas",MIN(4,ROUNDUP(E19/7,0)),IF(N19="Plena",4,0))</f>
        <v>0</v>
      </c>
      <c r="P19" s="15" t="n">
        <f aca="false">IF(N19="Por semanas",ROUND(Parámetros!$C$7/4*O19,0),IF(N19="Plena",MIN(M19-L19,25*Parámetros!$C$7),0))</f>
        <v>0</v>
      </c>
      <c r="Q19" s="15" t="n">
        <f aca="false">IF(N19="Plena",ROUND(P19*Parámetros!$C$10,0),0)</f>
        <v>0</v>
      </c>
      <c r="R19" s="15" t="n">
        <f aca="false">ROUND(P19*Parámetros!$C$11,0)</f>
        <v>0</v>
      </c>
      <c r="S19" s="10"/>
      <c r="T19" s="15" t="n">
        <f aca="false">Q19+R19+S19</f>
        <v>0</v>
      </c>
      <c r="U19" s="18" t="n">
        <f aca="false">M19-T19</f>
        <v>0</v>
      </c>
      <c r="V19" s="19" t="str">
        <f aca="false">IF(B19="","",TRIM(IF(AND(C19&gt;0,C19&lt;Parámetros!$C$7/30),"Jornal inferior al mínimo diario. ","")&amp;IF(E19&gt;D19*31/7,"Días trabajados mayores que los posibles en el mes. ","")&amp;IF(AND(K19="Sí",C19*30&gt;2*Parámetros!$C$7),"Sin auxilio: el jornal por 30 supera dos mínimos.","")))</f>
        <v/>
      </c>
    </row>
    <row r="20" customFormat="false" ht="15" hidden="false" customHeight="false" outlineLevel="0" collapsed="false">
      <c r="B20" s="8"/>
      <c r="C20" s="10"/>
      <c r="D20" s="6" t="n">
        <v>6</v>
      </c>
      <c r="E20" s="6"/>
      <c r="F20" s="6"/>
      <c r="G20" s="15" t="n">
        <f aca="false">ROUND(C20*E20,0)</f>
        <v>0</v>
      </c>
      <c r="H20" s="15" t="n">
        <f aca="false">IF(OR(D20=0,E20+F20=0),0,ROUND(C20*(E20+F20)/D20,0))</f>
        <v>0</v>
      </c>
      <c r="I20" s="15" t="n">
        <f aca="false">ROUND(C20*F20,0)</f>
        <v>0</v>
      </c>
      <c r="J20" s="10"/>
      <c r="K20" s="8" t="s">
        <v>80</v>
      </c>
      <c r="L20" s="15" t="n">
        <f aca="false">IF(AND(K20="Sí",E20&gt;0,C20*30&lt;=2*Parámetros!$C$7),ROUND(Parámetros!$C$8/30,0)*E20,0)</f>
        <v>0</v>
      </c>
      <c r="M20" s="15" t="n">
        <f aca="false">G20+H20+I20+J20+L20</f>
        <v>0</v>
      </c>
      <c r="N20" s="16" t="str">
        <f aca="false">IF(E20=0,"",IF(M20-L20&lt;Parámetros!$C$7,"Por semanas","Plena"))</f>
        <v/>
      </c>
      <c r="O20" s="17" t="n">
        <f aca="false">IF(N20="Por semanas",MIN(4,ROUNDUP(E20/7,0)),IF(N20="Plena",4,0))</f>
        <v>0</v>
      </c>
      <c r="P20" s="15" t="n">
        <f aca="false">IF(N20="Por semanas",ROUND(Parámetros!$C$7/4*O20,0),IF(N20="Plena",MIN(M20-L20,25*Parámetros!$C$7),0))</f>
        <v>0</v>
      </c>
      <c r="Q20" s="15" t="n">
        <f aca="false">IF(N20="Plena",ROUND(P20*Parámetros!$C$10,0),0)</f>
        <v>0</v>
      </c>
      <c r="R20" s="15" t="n">
        <f aca="false">ROUND(P20*Parámetros!$C$11,0)</f>
        <v>0</v>
      </c>
      <c r="S20" s="10"/>
      <c r="T20" s="15" t="n">
        <f aca="false">Q20+R20+S20</f>
        <v>0</v>
      </c>
      <c r="U20" s="18" t="n">
        <f aca="false">M20-T20</f>
        <v>0</v>
      </c>
      <c r="V20" s="19" t="str">
        <f aca="false">IF(B20="","",TRIM(IF(AND(C20&gt;0,C20&lt;Parámetros!$C$7/30),"Jornal inferior al mínimo diario. ","")&amp;IF(E20&gt;D20*31/7,"Días trabajados mayores que los posibles en el mes. ","")&amp;IF(AND(K20="Sí",C20*30&gt;2*Parámetros!$C$7),"Sin auxilio: el jornal por 30 supera dos mínimos.","")))</f>
        <v/>
      </c>
    </row>
    <row r="21" customFormat="false" ht="15" hidden="false" customHeight="false" outlineLevel="0" collapsed="false">
      <c r="B21" s="8"/>
      <c r="C21" s="10"/>
      <c r="D21" s="6" t="n">
        <v>6</v>
      </c>
      <c r="E21" s="6"/>
      <c r="F21" s="6"/>
      <c r="G21" s="15" t="n">
        <f aca="false">ROUND(C21*E21,0)</f>
        <v>0</v>
      </c>
      <c r="H21" s="15" t="n">
        <f aca="false">IF(OR(D21=0,E21+F21=0),0,ROUND(C21*(E21+F21)/D21,0))</f>
        <v>0</v>
      </c>
      <c r="I21" s="15" t="n">
        <f aca="false">ROUND(C21*F21,0)</f>
        <v>0</v>
      </c>
      <c r="J21" s="10"/>
      <c r="K21" s="8" t="s">
        <v>80</v>
      </c>
      <c r="L21" s="15" t="n">
        <f aca="false">IF(AND(K21="Sí",E21&gt;0,C21*30&lt;=2*Parámetros!$C$7),ROUND(Parámetros!$C$8/30,0)*E21,0)</f>
        <v>0</v>
      </c>
      <c r="M21" s="15" t="n">
        <f aca="false">G21+H21+I21+J21+L21</f>
        <v>0</v>
      </c>
      <c r="N21" s="16" t="str">
        <f aca="false">IF(E21=0,"",IF(M21-L21&lt;Parámetros!$C$7,"Por semanas","Plena"))</f>
        <v/>
      </c>
      <c r="O21" s="17" t="n">
        <f aca="false">IF(N21="Por semanas",MIN(4,ROUNDUP(E21/7,0)),IF(N21="Plena",4,0))</f>
        <v>0</v>
      </c>
      <c r="P21" s="15" t="n">
        <f aca="false">IF(N21="Por semanas",ROUND(Parámetros!$C$7/4*O21,0),IF(N21="Plena",MIN(M21-L21,25*Parámetros!$C$7),0))</f>
        <v>0</v>
      </c>
      <c r="Q21" s="15" t="n">
        <f aca="false">IF(N21="Plena",ROUND(P21*Parámetros!$C$10,0),0)</f>
        <v>0</v>
      </c>
      <c r="R21" s="15" t="n">
        <f aca="false">ROUND(P21*Parámetros!$C$11,0)</f>
        <v>0</v>
      </c>
      <c r="S21" s="10"/>
      <c r="T21" s="15" t="n">
        <f aca="false">Q21+R21+S21</f>
        <v>0</v>
      </c>
      <c r="U21" s="18" t="n">
        <f aca="false">M21-T21</f>
        <v>0</v>
      </c>
      <c r="V21" s="19" t="str">
        <f aca="false">IF(B21="","",TRIM(IF(AND(C21&gt;0,C21&lt;Parámetros!$C$7/30),"Jornal inferior al mínimo diario. ","")&amp;IF(E21&gt;D21*31/7,"Días trabajados mayores que los posibles en el mes. ","")&amp;IF(AND(K21="Sí",C21*30&gt;2*Parámetros!$C$7),"Sin auxilio: el jornal por 30 supera dos mínimos.","")))</f>
        <v/>
      </c>
    </row>
    <row r="22" customFormat="false" ht="15" hidden="false" customHeight="false" outlineLevel="0" collapsed="false">
      <c r="B22" s="8"/>
      <c r="C22" s="10"/>
      <c r="D22" s="6" t="n">
        <v>6</v>
      </c>
      <c r="E22" s="6"/>
      <c r="F22" s="6"/>
      <c r="G22" s="15" t="n">
        <f aca="false">ROUND(C22*E22,0)</f>
        <v>0</v>
      </c>
      <c r="H22" s="15" t="n">
        <f aca="false">IF(OR(D22=0,E22+F22=0),0,ROUND(C22*(E22+F22)/D22,0))</f>
        <v>0</v>
      </c>
      <c r="I22" s="15" t="n">
        <f aca="false">ROUND(C22*F22,0)</f>
        <v>0</v>
      </c>
      <c r="J22" s="10"/>
      <c r="K22" s="8" t="s">
        <v>80</v>
      </c>
      <c r="L22" s="15" t="n">
        <f aca="false">IF(AND(K22="Sí",E22&gt;0,C22*30&lt;=2*Parámetros!$C$7),ROUND(Parámetros!$C$8/30,0)*E22,0)</f>
        <v>0</v>
      </c>
      <c r="M22" s="15" t="n">
        <f aca="false">G22+H22+I22+J22+L22</f>
        <v>0</v>
      </c>
      <c r="N22" s="16" t="str">
        <f aca="false">IF(E22=0,"",IF(M22-L22&lt;Parámetros!$C$7,"Por semanas","Plena"))</f>
        <v/>
      </c>
      <c r="O22" s="17" t="n">
        <f aca="false">IF(N22="Por semanas",MIN(4,ROUNDUP(E22/7,0)),IF(N22="Plena",4,0))</f>
        <v>0</v>
      </c>
      <c r="P22" s="15" t="n">
        <f aca="false">IF(N22="Por semanas",ROUND(Parámetros!$C$7/4*O22,0),IF(N22="Plena",MIN(M22-L22,25*Parámetros!$C$7),0))</f>
        <v>0</v>
      </c>
      <c r="Q22" s="15" t="n">
        <f aca="false">IF(N22="Plena",ROUND(P22*Parámetros!$C$10,0),0)</f>
        <v>0</v>
      </c>
      <c r="R22" s="15" t="n">
        <f aca="false">ROUND(P22*Parámetros!$C$11,0)</f>
        <v>0</v>
      </c>
      <c r="S22" s="10"/>
      <c r="T22" s="15" t="n">
        <f aca="false">Q22+R22+S22</f>
        <v>0</v>
      </c>
      <c r="U22" s="18" t="n">
        <f aca="false">M22-T22</f>
        <v>0</v>
      </c>
      <c r="V22" s="19" t="str">
        <f aca="false">IF(B22="","",TRIM(IF(AND(C22&gt;0,C22&lt;Parámetros!$C$7/30),"Jornal inferior al mínimo diario. ","")&amp;IF(E22&gt;D22*31/7,"Días trabajados mayores que los posibles en el mes. ","")&amp;IF(AND(K22="Sí",C22*30&gt;2*Parámetros!$C$7),"Sin auxilio: el jornal por 30 supera dos mínimos.","")))</f>
        <v/>
      </c>
    </row>
    <row r="23" customFormat="false" ht="15" hidden="false" customHeight="false" outlineLevel="0" collapsed="false">
      <c r="B23" s="8"/>
      <c r="C23" s="10"/>
      <c r="D23" s="6" t="n">
        <v>6</v>
      </c>
      <c r="E23" s="6"/>
      <c r="F23" s="6"/>
      <c r="G23" s="15" t="n">
        <f aca="false">ROUND(C23*E23,0)</f>
        <v>0</v>
      </c>
      <c r="H23" s="15" t="n">
        <f aca="false">IF(OR(D23=0,E23+F23=0),0,ROUND(C23*(E23+F23)/D23,0))</f>
        <v>0</v>
      </c>
      <c r="I23" s="15" t="n">
        <f aca="false">ROUND(C23*F23,0)</f>
        <v>0</v>
      </c>
      <c r="J23" s="10"/>
      <c r="K23" s="8" t="s">
        <v>80</v>
      </c>
      <c r="L23" s="15" t="n">
        <f aca="false">IF(AND(K23="Sí",E23&gt;0,C23*30&lt;=2*Parámetros!$C$7),ROUND(Parámetros!$C$8/30,0)*E23,0)</f>
        <v>0</v>
      </c>
      <c r="M23" s="15" t="n">
        <f aca="false">G23+H23+I23+J23+L23</f>
        <v>0</v>
      </c>
      <c r="N23" s="16" t="str">
        <f aca="false">IF(E23=0,"",IF(M23-L23&lt;Parámetros!$C$7,"Por semanas","Plena"))</f>
        <v/>
      </c>
      <c r="O23" s="17" t="n">
        <f aca="false">IF(N23="Por semanas",MIN(4,ROUNDUP(E23/7,0)),IF(N23="Plena",4,0))</f>
        <v>0</v>
      </c>
      <c r="P23" s="15" t="n">
        <f aca="false">IF(N23="Por semanas",ROUND(Parámetros!$C$7/4*O23,0),IF(N23="Plena",MIN(M23-L23,25*Parámetros!$C$7),0))</f>
        <v>0</v>
      </c>
      <c r="Q23" s="15" t="n">
        <f aca="false">IF(N23="Plena",ROUND(P23*Parámetros!$C$10,0),0)</f>
        <v>0</v>
      </c>
      <c r="R23" s="15" t="n">
        <f aca="false">ROUND(P23*Parámetros!$C$11,0)</f>
        <v>0</v>
      </c>
      <c r="S23" s="10"/>
      <c r="T23" s="15" t="n">
        <f aca="false">Q23+R23+S23</f>
        <v>0</v>
      </c>
      <c r="U23" s="18" t="n">
        <f aca="false">M23-T23</f>
        <v>0</v>
      </c>
      <c r="V23" s="19" t="str">
        <f aca="false">IF(B23="","",TRIM(IF(AND(C23&gt;0,C23&lt;Parámetros!$C$7/30),"Jornal inferior al mínimo diario. ","")&amp;IF(E23&gt;D23*31/7,"Días trabajados mayores que los posibles en el mes. ","")&amp;IF(AND(K23="Sí",C23*30&gt;2*Parámetros!$C$7),"Sin auxilio: el jornal por 30 supera dos mínimos.","")))</f>
        <v/>
      </c>
    </row>
    <row r="24" customFormat="false" ht="15" hidden="false" customHeight="false" outlineLevel="0" collapsed="false">
      <c r="B24" s="8"/>
      <c r="C24" s="10"/>
      <c r="D24" s="6" t="n">
        <v>6</v>
      </c>
      <c r="E24" s="6"/>
      <c r="F24" s="6"/>
      <c r="G24" s="15" t="n">
        <f aca="false">ROUND(C24*E24,0)</f>
        <v>0</v>
      </c>
      <c r="H24" s="15" t="n">
        <f aca="false">IF(OR(D24=0,E24+F24=0),0,ROUND(C24*(E24+F24)/D24,0))</f>
        <v>0</v>
      </c>
      <c r="I24" s="15" t="n">
        <f aca="false">ROUND(C24*F24,0)</f>
        <v>0</v>
      </c>
      <c r="J24" s="10"/>
      <c r="K24" s="8" t="s">
        <v>80</v>
      </c>
      <c r="L24" s="15" t="n">
        <f aca="false">IF(AND(K24="Sí",E24&gt;0,C24*30&lt;=2*Parámetros!$C$7),ROUND(Parámetros!$C$8/30,0)*E24,0)</f>
        <v>0</v>
      </c>
      <c r="M24" s="15" t="n">
        <f aca="false">G24+H24+I24+J24+L24</f>
        <v>0</v>
      </c>
      <c r="N24" s="16" t="str">
        <f aca="false">IF(E24=0,"",IF(M24-L24&lt;Parámetros!$C$7,"Por semanas","Plena"))</f>
        <v/>
      </c>
      <c r="O24" s="17" t="n">
        <f aca="false">IF(N24="Por semanas",MIN(4,ROUNDUP(E24/7,0)),IF(N24="Plena",4,0))</f>
        <v>0</v>
      </c>
      <c r="P24" s="15" t="n">
        <f aca="false">IF(N24="Por semanas",ROUND(Parámetros!$C$7/4*O24,0),IF(N24="Plena",MIN(M24-L24,25*Parámetros!$C$7),0))</f>
        <v>0</v>
      </c>
      <c r="Q24" s="15" t="n">
        <f aca="false">IF(N24="Plena",ROUND(P24*Parámetros!$C$10,0),0)</f>
        <v>0</v>
      </c>
      <c r="R24" s="15" t="n">
        <f aca="false">ROUND(P24*Parámetros!$C$11,0)</f>
        <v>0</v>
      </c>
      <c r="S24" s="10"/>
      <c r="T24" s="15" t="n">
        <f aca="false">Q24+R24+S24</f>
        <v>0</v>
      </c>
      <c r="U24" s="18" t="n">
        <f aca="false">M24-T24</f>
        <v>0</v>
      </c>
      <c r="V24" s="19" t="str">
        <f aca="false">IF(B24="","",TRIM(IF(AND(C24&gt;0,C24&lt;Parámetros!$C$7/30),"Jornal inferior al mínimo diario. ","")&amp;IF(E24&gt;D24*31/7,"Días trabajados mayores que los posibles en el mes. ","")&amp;IF(AND(K24="Sí",C24*30&gt;2*Parámetros!$C$7),"Sin auxilio: el jornal por 30 supera dos mínimos.","")))</f>
        <v/>
      </c>
    </row>
    <row r="25" customFormat="false" ht="15" hidden="false" customHeight="false" outlineLevel="0" collapsed="false">
      <c r="B25" s="8"/>
      <c r="C25" s="10"/>
      <c r="D25" s="6" t="n">
        <v>6</v>
      </c>
      <c r="E25" s="6"/>
      <c r="F25" s="6"/>
      <c r="G25" s="15" t="n">
        <f aca="false">ROUND(C25*E25,0)</f>
        <v>0</v>
      </c>
      <c r="H25" s="15" t="n">
        <f aca="false">IF(OR(D25=0,E25+F25=0),0,ROUND(C25*(E25+F25)/D25,0))</f>
        <v>0</v>
      </c>
      <c r="I25" s="15" t="n">
        <f aca="false">ROUND(C25*F25,0)</f>
        <v>0</v>
      </c>
      <c r="J25" s="10"/>
      <c r="K25" s="8" t="s">
        <v>80</v>
      </c>
      <c r="L25" s="15" t="n">
        <f aca="false">IF(AND(K25="Sí",E25&gt;0,C25*30&lt;=2*Parámetros!$C$7),ROUND(Parámetros!$C$8/30,0)*E25,0)</f>
        <v>0</v>
      </c>
      <c r="M25" s="15" t="n">
        <f aca="false">G25+H25+I25+J25+L25</f>
        <v>0</v>
      </c>
      <c r="N25" s="16" t="str">
        <f aca="false">IF(E25=0,"",IF(M25-L25&lt;Parámetros!$C$7,"Por semanas","Plena"))</f>
        <v/>
      </c>
      <c r="O25" s="17" t="n">
        <f aca="false">IF(N25="Por semanas",MIN(4,ROUNDUP(E25/7,0)),IF(N25="Plena",4,0))</f>
        <v>0</v>
      </c>
      <c r="P25" s="15" t="n">
        <f aca="false">IF(N25="Por semanas",ROUND(Parámetros!$C$7/4*O25,0),IF(N25="Plena",MIN(M25-L25,25*Parámetros!$C$7),0))</f>
        <v>0</v>
      </c>
      <c r="Q25" s="15" t="n">
        <f aca="false">IF(N25="Plena",ROUND(P25*Parámetros!$C$10,0),0)</f>
        <v>0</v>
      </c>
      <c r="R25" s="15" t="n">
        <f aca="false">ROUND(P25*Parámetros!$C$11,0)</f>
        <v>0</v>
      </c>
      <c r="S25" s="10"/>
      <c r="T25" s="15" t="n">
        <f aca="false">Q25+R25+S25</f>
        <v>0</v>
      </c>
      <c r="U25" s="18" t="n">
        <f aca="false">M25-T25</f>
        <v>0</v>
      </c>
      <c r="V25" s="19" t="str">
        <f aca="false">IF(B25="","",TRIM(IF(AND(C25&gt;0,C25&lt;Parámetros!$C$7/30),"Jornal inferior al mínimo diario. ","")&amp;IF(E25&gt;D25*31/7,"Días trabajados mayores que los posibles en el mes. ","")&amp;IF(AND(K25="Sí",C25*30&gt;2*Parámetros!$C$7),"Sin auxilio: el jornal por 30 supera dos mínimos.","")))</f>
        <v/>
      </c>
    </row>
    <row r="26" customFormat="false" ht="15" hidden="false" customHeight="false" outlineLevel="0" collapsed="false">
      <c r="B26" s="8"/>
      <c r="C26" s="10"/>
      <c r="D26" s="6" t="n">
        <v>6</v>
      </c>
      <c r="E26" s="6"/>
      <c r="F26" s="6"/>
      <c r="G26" s="15" t="n">
        <f aca="false">ROUND(C26*E26,0)</f>
        <v>0</v>
      </c>
      <c r="H26" s="15" t="n">
        <f aca="false">IF(OR(D26=0,E26+F26=0),0,ROUND(C26*(E26+F26)/D26,0))</f>
        <v>0</v>
      </c>
      <c r="I26" s="15" t="n">
        <f aca="false">ROUND(C26*F26,0)</f>
        <v>0</v>
      </c>
      <c r="J26" s="10"/>
      <c r="K26" s="8" t="s">
        <v>80</v>
      </c>
      <c r="L26" s="15" t="n">
        <f aca="false">IF(AND(K26="Sí",E26&gt;0,C26*30&lt;=2*Parámetros!$C$7),ROUND(Parámetros!$C$8/30,0)*E26,0)</f>
        <v>0</v>
      </c>
      <c r="M26" s="15" t="n">
        <f aca="false">G26+H26+I26+J26+L26</f>
        <v>0</v>
      </c>
      <c r="N26" s="16" t="str">
        <f aca="false">IF(E26=0,"",IF(M26-L26&lt;Parámetros!$C$7,"Por semanas","Plena"))</f>
        <v/>
      </c>
      <c r="O26" s="17" t="n">
        <f aca="false">IF(N26="Por semanas",MIN(4,ROUNDUP(E26/7,0)),IF(N26="Plena",4,0))</f>
        <v>0</v>
      </c>
      <c r="P26" s="15" t="n">
        <f aca="false">IF(N26="Por semanas",ROUND(Parámetros!$C$7/4*O26,0),IF(N26="Plena",MIN(M26-L26,25*Parámetros!$C$7),0))</f>
        <v>0</v>
      </c>
      <c r="Q26" s="15" t="n">
        <f aca="false">IF(N26="Plena",ROUND(P26*Parámetros!$C$10,0),0)</f>
        <v>0</v>
      </c>
      <c r="R26" s="15" t="n">
        <f aca="false">ROUND(P26*Parámetros!$C$11,0)</f>
        <v>0</v>
      </c>
      <c r="S26" s="10"/>
      <c r="T26" s="15" t="n">
        <f aca="false">Q26+R26+S26</f>
        <v>0</v>
      </c>
      <c r="U26" s="18" t="n">
        <f aca="false">M26-T26</f>
        <v>0</v>
      </c>
      <c r="V26" s="19" t="str">
        <f aca="false">IF(B26="","",TRIM(IF(AND(C26&gt;0,C26&lt;Parámetros!$C$7/30),"Jornal inferior al mínimo diario. ","")&amp;IF(E26&gt;D26*31/7,"Días trabajados mayores que los posibles en el mes. ","")&amp;IF(AND(K26="Sí",C26*30&gt;2*Parámetros!$C$7),"Sin auxilio: el jornal por 30 supera dos mínimos.","")))</f>
        <v/>
      </c>
    </row>
    <row r="27" customFormat="false" ht="15" hidden="false" customHeight="false" outlineLevel="0" collapsed="false">
      <c r="B27" s="8"/>
      <c r="C27" s="10"/>
      <c r="D27" s="6" t="n">
        <v>6</v>
      </c>
      <c r="E27" s="6"/>
      <c r="F27" s="6"/>
      <c r="G27" s="15" t="n">
        <f aca="false">ROUND(C27*E27,0)</f>
        <v>0</v>
      </c>
      <c r="H27" s="15" t="n">
        <f aca="false">IF(OR(D27=0,E27+F27=0),0,ROUND(C27*(E27+F27)/D27,0))</f>
        <v>0</v>
      </c>
      <c r="I27" s="15" t="n">
        <f aca="false">ROUND(C27*F27,0)</f>
        <v>0</v>
      </c>
      <c r="J27" s="10"/>
      <c r="K27" s="8" t="s">
        <v>80</v>
      </c>
      <c r="L27" s="15" t="n">
        <f aca="false">IF(AND(K27="Sí",E27&gt;0,C27*30&lt;=2*Parámetros!$C$7),ROUND(Parámetros!$C$8/30,0)*E27,0)</f>
        <v>0</v>
      </c>
      <c r="M27" s="15" t="n">
        <f aca="false">G27+H27+I27+J27+L27</f>
        <v>0</v>
      </c>
      <c r="N27" s="16" t="str">
        <f aca="false">IF(E27=0,"",IF(M27-L27&lt;Parámetros!$C$7,"Por semanas","Plena"))</f>
        <v/>
      </c>
      <c r="O27" s="17" t="n">
        <f aca="false">IF(N27="Por semanas",MIN(4,ROUNDUP(E27/7,0)),IF(N27="Plena",4,0))</f>
        <v>0</v>
      </c>
      <c r="P27" s="15" t="n">
        <f aca="false">IF(N27="Por semanas",ROUND(Parámetros!$C$7/4*O27,0),IF(N27="Plena",MIN(M27-L27,25*Parámetros!$C$7),0))</f>
        <v>0</v>
      </c>
      <c r="Q27" s="15" t="n">
        <f aca="false">IF(N27="Plena",ROUND(P27*Parámetros!$C$10,0),0)</f>
        <v>0</v>
      </c>
      <c r="R27" s="15" t="n">
        <f aca="false">ROUND(P27*Parámetros!$C$11,0)</f>
        <v>0</v>
      </c>
      <c r="S27" s="10"/>
      <c r="T27" s="15" t="n">
        <f aca="false">Q27+R27+S27</f>
        <v>0</v>
      </c>
      <c r="U27" s="18" t="n">
        <f aca="false">M27-T27</f>
        <v>0</v>
      </c>
      <c r="V27" s="19" t="str">
        <f aca="false">IF(B27="","",TRIM(IF(AND(C27&gt;0,C27&lt;Parámetros!$C$7/30),"Jornal inferior al mínimo diario. ","")&amp;IF(E27&gt;D27*31/7,"Días trabajados mayores que los posibles en el mes. ","")&amp;IF(AND(K27="Sí",C27*30&gt;2*Parámetros!$C$7),"Sin auxilio: el jornal por 30 supera dos mínimos.","")))</f>
        <v/>
      </c>
    </row>
    <row r="28" customFormat="false" ht="15" hidden="false" customHeight="false" outlineLevel="0" collapsed="false">
      <c r="B28" s="20" t="s">
        <v>84</v>
      </c>
      <c r="G28" s="21" t="n">
        <f aca="false">SUM(G8:G27)</f>
        <v>4580000</v>
      </c>
      <c r="H28" s="21" t="n">
        <f aca="false">SUM(H8:H27)</f>
        <v>818667</v>
      </c>
      <c r="I28" s="21" t="n">
        <f aca="false">SUM(I8:I27)</f>
        <v>150000</v>
      </c>
      <c r="J28" s="21" t="n">
        <f aca="false">SUM(J8:J27)</f>
        <v>20000</v>
      </c>
      <c r="L28" s="21" t="n">
        <f aca="false">SUM(L8:L27)</f>
        <v>174363</v>
      </c>
      <c r="M28" s="21" t="n">
        <f aca="false">SUM(M8:M27)</f>
        <v>5743030</v>
      </c>
      <c r="P28" s="21" t="n">
        <f aca="false">SUM(P8:P27)</f>
        <v>5338632</v>
      </c>
      <c r="Q28" s="21" t="n">
        <f aca="false">SUM(Q8:Q27)</f>
        <v>126000</v>
      </c>
      <c r="R28" s="21" t="n">
        <f aca="false">SUM(R8:R27)</f>
        <v>213545</v>
      </c>
      <c r="S28" s="21" t="n">
        <f aca="false">SUM(S8:S27)</f>
        <v>0</v>
      </c>
      <c r="T28" s="21" t="n">
        <f aca="false">SUM(T8:T27)</f>
        <v>339545</v>
      </c>
      <c r="U28" s="21" t="n">
        <f aca="false">SUM(U8:U27)</f>
        <v>5403485</v>
      </c>
    </row>
  </sheetData>
  <mergeCells count="2">
    <mergeCell ref="C5:M5"/>
    <mergeCell ref="N5:T5"/>
  </mergeCells>
  <dataValidations count="3">
    <dataValidation allowBlank="false" errorStyle="stop" operator="between" showDropDown="false" showErrorMessage="false" showInputMessage="false" sqref="K8:K27" type="list">
      <formula1>"Sí,No"</formula1>
      <formula2>0</formula2>
    </dataValidation>
    <dataValidation allowBlank="false" errorStyle="stop" operator="between" showDropDown="false" showErrorMessage="false" showInputMessage="false" sqref="D8:D27" type="list">
      <formula1>"5,6"</formula1>
      <formula2>0</formula2>
    </dataValidation>
    <dataValidation allowBlank="false" errorStyle="stop" operator="between" showDropDown="false" showErrorMessage="false" showInputMessage="false" sqref="E8:F27" type="whole">
      <formula1>0</formula1>
      <formula2>30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8"/>
    <col collapsed="false" customWidth="true" hidden="false" outlineLevel="0" max="16" min="3" style="0" width="13"/>
  </cols>
  <sheetData>
    <row r="1" customFormat="false" ht="17.35" hidden="false" customHeight="false" outlineLevel="0" collapsed="false">
      <c r="B1" s="1" t="s">
        <v>85</v>
      </c>
    </row>
    <row r="2" customFormat="false" ht="15" hidden="false" customHeight="false" outlineLevel="0" collapsed="false">
      <c r="B2" s="7" t="s">
        <v>86</v>
      </c>
    </row>
    <row r="5" customFormat="false" ht="15" hidden="false" customHeight="true" outlineLevel="0" collapsed="false">
      <c r="D5" s="4" t="s">
        <v>87</v>
      </c>
      <c r="E5" s="4"/>
      <c r="F5" s="4"/>
      <c r="G5" s="4"/>
      <c r="H5" s="4"/>
      <c r="I5" s="4"/>
      <c r="J5" s="4"/>
      <c r="K5" s="4" t="s">
        <v>88</v>
      </c>
      <c r="L5" s="4"/>
      <c r="M5" s="4"/>
      <c r="N5" s="4"/>
      <c r="O5" s="4"/>
    </row>
    <row r="7" customFormat="false" ht="48" hidden="false" customHeight="true" outlineLevel="0" collapsed="false">
      <c r="B7" s="4" t="s">
        <v>58</v>
      </c>
      <c r="C7" s="4" t="s">
        <v>89</v>
      </c>
      <c r="D7" s="4" t="s">
        <v>90</v>
      </c>
      <c r="E7" s="4" t="s">
        <v>91</v>
      </c>
      <c r="F7" s="4" t="s">
        <v>92</v>
      </c>
      <c r="G7" s="4" t="s">
        <v>93</v>
      </c>
      <c r="H7" s="4" t="s">
        <v>94</v>
      </c>
      <c r="I7" s="4" t="s">
        <v>95</v>
      </c>
      <c r="J7" s="4" t="s">
        <v>96</v>
      </c>
      <c r="K7" s="4" t="s">
        <v>97</v>
      </c>
      <c r="L7" s="4" t="s">
        <v>98</v>
      </c>
      <c r="M7" s="4" t="s">
        <v>99</v>
      </c>
      <c r="N7" s="4" t="s">
        <v>100</v>
      </c>
      <c r="O7" s="4" t="s">
        <v>101</v>
      </c>
      <c r="P7" s="4" t="s">
        <v>102</v>
      </c>
    </row>
    <row r="8" customFormat="false" ht="15" hidden="false" customHeight="false" outlineLevel="0" collapsed="false">
      <c r="B8" s="22" t="str">
        <f aca="false">IF('Nómina por días'!B8="","",'Nómina por días'!B8)</f>
        <v>Ana Torres (2 días por semana)</v>
      </c>
      <c r="C8" s="8" t="s">
        <v>44</v>
      </c>
      <c r="D8" s="15" t="n">
        <f aca="false">IF(AND('Nómina por días'!N8="Plena",OR(Parámetros!$C$9="No",'Nómina por días'!P8&gt;=10*Parámetros!$C$7)),ROUND('Nómina por días'!P8*Parámetros!$C$12,0),0)</f>
        <v>0</v>
      </c>
      <c r="E8" s="15" t="n">
        <f aca="false">ROUND('Nómina por días'!P8*Parámetros!$C$13,0)</f>
        <v>105054</v>
      </c>
      <c r="F8" s="15" t="n">
        <f aca="false">IF('Nómina por días'!N8="",0,ROUND(IF('Nómina por días'!N8="Por semanas",Parámetros!$C$7,'Nómina por días'!P8)*INDEX(Parámetros!$C$21:$C$25,MATCH(C8,Parámetros!$B$21:$B$25,0)),0))</f>
        <v>9140</v>
      </c>
      <c r="G8" s="15" t="n">
        <f aca="false">ROUND('Nómina por días'!P8*Parámetros!$C$14,0)</f>
        <v>35018</v>
      </c>
      <c r="H8" s="15" t="n">
        <f aca="false">IF(AND('Nómina por días'!N8="Plena",OR(Parámetros!$C$9="No",'Nómina por días'!P8&gt;=10*Parámetros!$C$7)),ROUND('Nómina por días'!P8*Parámetros!$C$15,0),0)</f>
        <v>0</v>
      </c>
      <c r="I8" s="15" t="n">
        <f aca="false">IF(AND('Nómina por días'!N8="Plena",OR(Parámetros!$C$9="No",'Nómina por días'!P8&gt;=10*Parámetros!$C$7)),ROUND('Nómina por días'!P8*Parámetros!$C$16,0),0)</f>
        <v>0</v>
      </c>
      <c r="J8" s="15" t="n">
        <f aca="false">SUM(D8:I8)</f>
        <v>149212</v>
      </c>
      <c r="K8" s="15" t="n">
        <f aca="false">ROUND('Nómina por días'!M8/12,0)</f>
        <v>67758</v>
      </c>
      <c r="L8" s="15" t="n">
        <f aca="false">ROUND('Nómina por días'!M8/12,0)</f>
        <v>67758</v>
      </c>
      <c r="M8" s="15" t="n">
        <f aca="false">ROUND(L8*Parámetros!$C$17,0)</f>
        <v>8131</v>
      </c>
      <c r="N8" s="15" t="n">
        <f aca="false">ROUND(('Nómina por días'!G8+'Nómina por días'!H8+'Nómina por días'!I8)/24,0)</f>
        <v>31111</v>
      </c>
      <c r="O8" s="15" t="n">
        <f aca="false">SUM(K8:N8)</f>
        <v>174758</v>
      </c>
      <c r="P8" s="18" t="n">
        <f aca="false">'Nómina por días'!M8+J8+O8</f>
        <v>1137061</v>
      </c>
    </row>
    <row r="9" customFormat="false" ht="15" hidden="false" customHeight="false" outlineLevel="0" collapsed="false">
      <c r="B9" s="22" t="str">
        <f aca="false">IF('Nómina por días'!B9="","",'Nómina por días'!B9)</f>
        <v>Luis Peña (1 día por semana)</v>
      </c>
      <c r="C9" s="8" t="s">
        <v>44</v>
      </c>
      <c r="D9" s="15" t="n">
        <f aca="false">IF(AND('Nómina por días'!N9="Plena",OR(Parámetros!$C$9="No",'Nómina por días'!P9&gt;=10*Parámetros!$C$7)),ROUND('Nómina por días'!P9*Parámetros!$C$12,0),0)</f>
        <v>0</v>
      </c>
      <c r="E9" s="15" t="n">
        <f aca="false">ROUND('Nómina por días'!P9*Parámetros!$C$13,0)</f>
        <v>52527</v>
      </c>
      <c r="F9" s="15" t="n">
        <f aca="false">IF('Nómina por días'!N9="",0,ROUND(IF('Nómina por días'!N9="Por semanas",Parámetros!$C$7,'Nómina por días'!P9)*INDEX(Parámetros!$C$21:$C$25,MATCH(C9,Parámetros!$B$21:$B$25,0)),0))</f>
        <v>9140</v>
      </c>
      <c r="G9" s="15" t="n">
        <f aca="false">ROUND('Nómina por días'!P9*Parámetros!$C$14,0)</f>
        <v>17509</v>
      </c>
      <c r="H9" s="15" t="n">
        <f aca="false">IF(AND('Nómina por días'!N9="Plena",OR(Parámetros!$C$9="No",'Nómina por días'!P9&gt;=10*Parámetros!$C$7)),ROUND('Nómina por días'!P9*Parámetros!$C$15,0),0)</f>
        <v>0</v>
      </c>
      <c r="I9" s="15" t="n">
        <f aca="false">IF(AND('Nómina por días'!N9="Plena",OR(Parámetros!$C$9="No",'Nómina por días'!P9&gt;=10*Parámetros!$C$7)),ROUND('Nómina por días'!P9*Parámetros!$C$16,0),0)</f>
        <v>0</v>
      </c>
      <c r="J9" s="15" t="n">
        <f aca="false">SUM(D9:I9)</f>
        <v>79176</v>
      </c>
      <c r="K9" s="15" t="n">
        <f aca="false">ROUND('Nómina por días'!M9/12,0)</f>
        <v>46667</v>
      </c>
      <c r="L9" s="15" t="n">
        <f aca="false">ROUND('Nómina por días'!M9/12,0)</f>
        <v>46667</v>
      </c>
      <c r="M9" s="15" t="n">
        <f aca="false">ROUND(L9*Parámetros!$C$17,0)</f>
        <v>5600</v>
      </c>
      <c r="N9" s="15" t="n">
        <f aca="false">ROUND(('Nómina por días'!G9+'Nómina por días'!H9+'Nómina por días'!I9)/24,0)</f>
        <v>23333</v>
      </c>
      <c r="O9" s="15" t="n">
        <f aca="false">SUM(K9:N9)</f>
        <v>122267</v>
      </c>
      <c r="P9" s="18" t="n">
        <f aca="false">'Nómina por días'!M9+J9+O9</f>
        <v>761443</v>
      </c>
    </row>
    <row r="10" customFormat="false" ht="15" hidden="false" customHeight="false" outlineLevel="0" collapsed="false">
      <c r="B10" s="22" t="str">
        <f aca="false">IF('Nómina por días'!B10="","",'Nómina por días'!B10)</f>
        <v>Marta Gil (4 días por semana)</v>
      </c>
      <c r="C10" s="8" t="s">
        <v>44</v>
      </c>
      <c r="D10" s="15" t="n">
        <f aca="false">IF(AND('Nómina por días'!N10="Plena",OR(Parámetros!$C$9="No",'Nómina por días'!P10&gt;=10*Parámetros!$C$7)),ROUND('Nómina por días'!P10*Parámetros!$C$12,0),0)</f>
        <v>267750</v>
      </c>
      <c r="E10" s="15" t="n">
        <f aca="false">ROUND('Nómina por días'!P10*Parámetros!$C$13,0)</f>
        <v>378000</v>
      </c>
      <c r="F10" s="15" t="n">
        <f aca="false">IF('Nómina por días'!N10="",0,ROUND(IF('Nómina por días'!N10="Por semanas",Parámetros!$C$7,'Nómina por días'!P10)*INDEX(Parámetros!$C$21:$C$25,MATCH(C10,Parámetros!$B$21:$B$25,0)),0))</f>
        <v>16443</v>
      </c>
      <c r="G10" s="15" t="n">
        <f aca="false">ROUND('Nómina por días'!P10*Parámetros!$C$14,0)</f>
        <v>126000</v>
      </c>
      <c r="H10" s="15" t="n">
        <f aca="false">IF(AND('Nómina por días'!N10="Plena",OR(Parámetros!$C$9="No",'Nómina por días'!P10&gt;=10*Parámetros!$C$7)),ROUND('Nómina por días'!P10*Parámetros!$C$15,0),0)</f>
        <v>94500</v>
      </c>
      <c r="I10" s="15" t="n">
        <f aca="false">IF(AND('Nómina por días'!N10="Plena",OR(Parámetros!$C$9="No",'Nómina por días'!P10&gt;=10*Parámetros!$C$7)),ROUND('Nómina por días'!P10*Parámetros!$C$16,0),0)</f>
        <v>63000</v>
      </c>
      <c r="J10" s="15" t="n">
        <f aca="false">SUM(D10:I10)</f>
        <v>945693</v>
      </c>
      <c r="K10" s="15" t="n">
        <f aca="false">ROUND('Nómina por días'!M10/12,0)</f>
        <v>262500</v>
      </c>
      <c r="L10" s="15" t="n">
        <f aca="false">ROUND('Nómina por días'!M10/12,0)</f>
        <v>262500</v>
      </c>
      <c r="M10" s="15" t="n">
        <f aca="false">ROUND(L10*Parámetros!$C$17,0)</f>
        <v>31500</v>
      </c>
      <c r="N10" s="15" t="n">
        <f aca="false">ROUND(('Nómina por días'!G10+'Nómina por días'!H10+'Nómina por días'!I10)/24,0)</f>
        <v>131250</v>
      </c>
      <c r="O10" s="15" t="n">
        <f aca="false">SUM(K10:N10)</f>
        <v>687750</v>
      </c>
      <c r="P10" s="18" t="n">
        <f aca="false">'Nómina por días'!M10+J10+O10</f>
        <v>4783443</v>
      </c>
    </row>
    <row r="11" customFormat="false" ht="15" hidden="false" customHeight="false" outlineLevel="0" collapsed="false">
      <c r="B11" s="22" t="str">
        <f aca="false">IF('Nómina por días'!B11="","",'Nómina por días'!B11)</f>
        <v>Rosa Díaz (3 días, L-V)</v>
      </c>
      <c r="C11" s="8" t="s">
        <v>44</v>
      </c>
      <c r="D11" s="15" t="n">
        <f aca="false">IF(AND('Nómina por días'!N11="Plena",OR(Parámetros!$C$9="No",'Nómina por días'!P11&gt;=10*Parámetros!$C$7)),ROUND('Nómina por días'!P11*Parámetros!$C$12,0),0)</f>
        <v>0</v>
      </c>
      <c r="E11" s="15" t="n">
        <f aca="false">ROUND('Nómina por días'!P11*Parámetros!$C$13,0)</f>
        <v>105054</v>
      </c>
      <c r="F11" s="15" t="n">
        <f aca="false">IF('Nómina por días'!N11="",0,ROUND(IF('Nómina por días'!N11="Por semanas",Parámetros!$C$7,'Nómina por días'!P11)*INDEX(Parámetros!$C$21:$C$25,MATCH(C11,Parámetros!$B$21:$B$25,0)),0))</f>
        <v>9140</v>
      </c>
      <c r="G11" s="15" t="n">
        <f aca="false">ROUND('Nómina por días'!P11*Parámetros!$C$14,0)</f>
        <v>35018</v>
      </c>
      <c r="H11" s="15" t="n">
        <f aca="false">IF(AND('Nómina por días'!N11="Plena",OR(Parámetros!$C$9="No",'Nómina por días'!P11&gt;=10*Parámetros!$C$7)),ROUND('Nómina por días'!P11*Parámetros!$C$15,0),0)</f>
        <v>0</v>
      </c>
      <c r="I11" s="15" t="n">
        <f aca="false">IF(AND('Nómina por días'!N11="Plena",OR(Parámetros!$C$9="No",'Nómina por días'!P11&gt;=10*Parámetros!$C$7)),ROUND('Nómina por días'!P11*Parámetros!$C$16,0),0)</f>
        <v>0</v>
      </c>
      <c r="J11" s="15" t="n">
        <f aca="false">SUM(D11:I11)</f>
        <v>149212</v>
      </c>
      <c r="K11" s="15" t="n">
        <f aca="false">ROUND('Nómina por días'!M11/12,0)</f>
        <v>101662</v>
      </c>
      <c r="L11" s="15" t="n">
        <f aca="false">ROUND('Nómina por días'!M11/12,0)</f>
        <v>101662</v>
      </c>
      <c r="M11" s="15" t="n">
        <f aca="false">ROUND(L11*Parámetros!$C$17,0)</f>
        <v>12199</v>
      </c>
      <c r="N11" s="15" t="n">
        <f aca="false">ROUND(('Nómina por días'!G11+'Nómina por días'!H11+'Nómina por días'!I11)/24,0)</f>
        <v>45500</v>
      </c>
      <c r="O11" s="15" t="n">
        <f aca="false">SUM(K11:N11)</f>
        <v>261023</v>
      </c>
      <c r="P11" s="18" t="n">
        <f aca="false">'Nómina por días'!M11+J11+O11</f>
        <v>1630174</v>
      </c>
    </row>
    <row r="12" customFormat="false" ht="15" hidden="false" customHeight="false" outlineLevel="0" collapsed="false">
      <c r="B12" s="22" t="str">
        <f aca="false">IF('Nómina por días'!B12="","",'Nómina por días'!B12)</f>
        <v/>
      </c>
      <c r="C12" s="8" t="s">
        <v>44</v>
      </c>
      <c r="D12" s="15" t="n">
        <f aca="false">IF(AND('Nómina por días'!N12="Plena",OR(Parámetros!$C$9="No",'Nómina por días'!P12&gt;=10*Parámetros!$C$7)),ROUND('Nómina por días'!P12*Parámetros!$C$12,0),0)</f>
        <v>0</v>
      </c>
      <c r="E12" s="15" t="n">
        <f aca="false">ROUND('Nómina por días'!P12*Parámetros!$C$13,0)</f>
        <v>0</v>
      </c>
      <c r="F12" s="15" t="n">
        <f aca="false">IF('Nómina por días'!N12="",0,ROUND(IF('Nómina por días'!N12="Por semanas",Parámetros!$C$7,'Nómina por días'!P12)*INDEX(Parámetros!$C$21:$C$25,MATCH(C12,Parámetros!$B$21:$B$25,0)),0))</f>
        <v>0</v>
      </c>
      <c r="G12" s="15" t="n">
        <f aca="false">ROUND('Nómina por días'!P12*Parámetros!$C$14,0)</f>
        <v>0</v>
      </c>
      <c r="H12" s="15" t="n">
        <f aca="false">IF(AND('Nómina por días'!N12="Plena",OR(Parámetros!$C$9="No",'Nómina por días'!P12&gt;=10*Parámetros!$C$7)),ROUND('Nómina por días'!P12*Parámetros!$C$15,0),0)</f>
        <v>0</v>
      </c>
      <c r="I12" s="15" t="n">
        <f aca="false">IF(AND('Nómina por días'!N12="Plena",OR(Parámetros!$C$9="No",'Nómina por días'!P12&gt;=10*Parámetros!$C$7)),ROUND('Nómina por días'!P12*Parámetros!$C$16,0),0)</f>
        <v>0</v>
      </c>
      <c r="J12" s="15" t="n">
        <f aca="false">SUM(D12:I12)</f>
        <v>0</v>
      </c>
      <c r="K12" s="15" t="n">
        <f aca="false">ROUND('Nómina por días'!M12/12,0)</f>
        <v>0</v>
      </c>
      <c r="L12" s="15" t="n">
        <f aca="false">ROUND('Nómina por días'!M12/12,0)</f>
        <v>0</v>
      </c>
      <c r="M12" s="15" t="n">
        <f aca="false">ROUND(L12*Parámetros!$C$17,0)</f>
        <v>0</v>
      </c>
      <c r="N12" s="15" t="n">
        <f aca="false">ROUND(('Nómina por días'!G12+'Nómina por días'!H12+'Nómina por días'!I12)/24,0)</f>
        <v>0</v>
      </c>
      <c r="O12" s="15" t="n">
        <f aca="false">SUM(K12:N12)</f>
        <v>0</v>
      </c>
      <c r="P12" s="18" t="n">
        <f aca="false">'Nómina por días'!M12+J12+O12</f>
        <v>0</v>
      </c>
    </row>
    <row r="13" customFormat="false" ht="15" hidden="false" customHeight="false" outlineLevel="0" collapsed="false">
      <c r="B13" s="22" t="str">
        <f aca="false">IF('Nómina por días'!B13="","",'Nómina por días'!B13)</f>
        <v/>
      </c>
      <c r="C13" s="8" t="s">
        <v>44</v>
      </c>
      <c r="D13" s="15" t="n">
        <f aca="false">IF(AND('Nómina por días'!N13="Plena",OR(Parámetros!$C$9="No",'Nómina por días'!P13&gt;=10*Parámetros!$C$7)),ROUND('Nómina por días'!P13*Parámetros!$C$12,0),0)</f>
        <v>0</v>
      </c>
      <c r="E13" s="15" t="n">
        <f aca="false">ROUND('Nómina por días'!P13*Parámetros!$C$13,0)</f>
        <v>0</v>
      </c>
      <c r="F13" s="15" t="n">
        <f aca="false">IF('Nómina por días'!N13="",0,ROUND(IF('Nómina por días'!N13="Por semanas",Parámetros!$C$7,'Nómina por días'!P13)*INDEX(Parámetros!$C$21:$C$25,MATCH(C13,Parámetros!$B$21:$B$25,0)),0))</f>
        <v>0</v>
      </c>
      <c r="G13" s="15" t="n">
        <f aca="false">ROUND('Nómina por días'!P13*Parámetros!$C$14,0)</f>
        <v>0</v>
      </c>
      <c r="H13" s="15" t="n">
        <f aca="false">IF(AND('Nómina por días'!N13="Plena",OR(Parámetros!$C$9="No",'Nómina por días'!P13&gt;=10*Parámetros!$C$7)),ROUND('Nómina por días'!P13*Parámetros!$C$15,0),0)</f>
        <v>0</v>
      </c>
      <c r="I13" s="15" t="n">
        <f aca="false">IF(AND('Nómina por días'!N13="Plena",OR(Parámetros!$C$9="No",'Nómina por días'!P13&gt;=10*Parámetros!$C$7)),ROUND('Nómina por días'!P13*Parámetros!$C$16,0),0)</f>
        <v>0</v>
      </c>
      <c r="J13" s="15" t="n">
        <f aca="false">SUM(D13:I13)</f>
        <v>0</v>
      </c>
      <c r="K13" s="15" t="n">
        <f aca="false">ROUND('Nómina por días'!M13/12,0)</f>
        <v>0</v>
      </c>
      <c r="L13" s="15" t="n">
        <f aca="false">ROUND('Nómina por días'!M13/12,0)</f>
        <v>0</v>
      </c>
      <c r="M13" s="15" t="n">
        <f aca="false">ROUND(L13*Parámetros!$C$17,0)</f>
        <v>0</v>
      </c>
      <c r="N13" s="15" t="n">
        <f aca="false">ROUND(('Nómina por días'!G13+'Nómina por días'!H13+'Nómina por días'!I13)/24,0)</f>
        <v>0</v>
      </c>
      <c r="O13" s="15" t="n">
        <f aca="false">SUM(K13:N13)</f>
        <v>0</v>
      </c>
      <c r="P13" s="18" t="n">
        <f aca="false">'Nómina por días'!M13+J13+O13</f>
        <v>0</v>
      </c>
    </row>
    <row r="14" customFormat="false" ht="15" hidden="false" customHeight="false" outlineLevel="0" collapsed="false">
      <c r="B14" s="22" t="str">
        <f aca="false">IF('Nómina por días'!B14="","",'Nómina por días'!B14)</f>
        <v/>
      </c>
      <c r="C14" s="8" t="s">
        <v>44</v>
      </c>
      <c r="D14" s="15" t="n">
        <f aca="false">IF(AND('Nómina por días'!N14="Plena",OR(Parámetros!$C$9="No",'Nómina por días'!P14&gt;=10*Parámetros!$C$7)),ROUND('Nómina por días'!P14*Parámetros!$C$12,0),0)</f>
        <v>0</v>
      </c>
      <c r="E14" s="15" t="n">
        <f aca="false">ROUND('Nómina por días'!P14*Parámetros!$C$13,0)</f>
        <v>0</v>
      </c>
      <c r="F14" s="15" t="n">
        <f aca="false">IF('Nómina por días'!N14="",0,ROUND(IF('Nómina por días'!N14="Por semanas",Parámetros!$C$7,'Nómina por días'!P14)*INDEX(Parámetros!$C$21:$C$25,MATCH(C14,Parámetros!$B$21:$B$25,0)),0))</f>
        <v>0</v>
      </c>
      <c r="G14" s="15" t="n">
        <f aca="false">ROUND('Nómina por días'!P14*Parámetros!$C$14,0)</f>
        <v>0</v>
      </c>
      <c r="H14" s="15" t="n">
        <f aca="false">IF(AND('Nómina por días'!N14="Plena",OR(Parámetros!$C$9="No",'Nómina por días'!P14&gt;=10*Parámetros!$C$7)),ROUND('Nómina por días'!P14*Parámetros!$C$15,0),0)</f>
        <v>0</v>
      </c>
      <c r="I14" s="15" t="n">
        <f aca="false">IF(AND('Nómina por días'!N14="Plena",OR(Parámetros!$C$9="No",'Nómina por días'!P14&gt;=10*Parámetros!$C$7)),ROUND('Nómina por días'!P14*Parámetros!$C$16,0),0)</f>
        <v>0</v>
      </c>
      <c r="J14" s="15" t="n">
        <f aca="false">SUM(D14:I14)</f>
        <v>0</v>
      </c>
      <c r="K14" s="15" t="n">
        <f aca="false">ROUND('Nómina por días'!M14/12,0)</f>
        <v>0</v>
      </c>
      <c r="L14" s="15" t="n">
        <f aca="false">ROUND('Nómina por días'!M14/12,0)</f>
        <v>0</v>
      </c>
      <c r="M14" s="15" t="n">
        <f aca="false">ROUND(L14*Parámetros!$C$17,0)</f>
        <v>0</v>
      </c>
      <c r="N14" s="15" t="n">
        <f aca="false">ROUND(('Nómina por días'!G14+'Nómina por días'!H14+'Nómina por días'!I14)/24,0)</f>
        <v>0</v>
      </c>
      <c r="O14" s="15" t="n">
        <f aca="false">SUM(K14:N14)</f>
        <v>0</v>
      </c>
      <c r="P14" s="18" t="n">
        <f aca="false">'Nómina por días'!M14+J14+O14</f>
        <v>0</v>
      </c>
    </row>
    <row r="15" customFormat="false" ht="15" hidden="false" customHeight="false" outlineLevel="0" collapsed="false">
      <c r="B15" s="22" t="str">
        <f aca="false">IF('Nómina por días'!B15="","",'Nómina por días'!B15)</f>
        <v/>
      </c>
      <c r="C15" s="8" t="s">
        <v>44</v>
      </c>
      <c r="D15" s="15" t="n">
        <f aca="false">IF(AND('Nómina por días'!N15="Plena",OR(Parámetros!$C$9="No",'Nómina por días'!P15&gt;=10*Parámetros!$C$7)),ROUND('Nómina por días'!P15*Parámetros!$C$12,0),0)</f>
        <v>0</v>
      </c>
      <c r="E15" s="15" t="n">
        <f aca="false">ROUND('Nómina por días'!P15*Parámetros!$C$13,0)</f>
        <v>0</v>
      </c>
      <c r="F15" s="15" t="n">
        <f aca="false">IF('Nómina por días'!N15="",0,ROUND(IF('Nómina por días'!N15="Por semanas",Parámetros!$C$7,'Nómina por días'!P15)*INDEX(Parámetros!$C$21:$C$25,MATCH(C15,Parámetros!$B$21:$B$25,0)),0))</f>
        <v>0</v>
      </c>
      <c r="G15" s="15" t="n">
        <f aca="false">ROUND('Nómina por días'!P15*Parámetros!$C$14,0)</f>
        <v>0</v>
      </c>
      <c r="H15" s="15" t="n">
        <f aca="false">IF(AND('Nómina por días'!N15="Plena",OR(Parámetros!$C$9="No",'Nómina por días'!P15&gt;=10*Parámetros!$C$7)),ROUND('Nómina por días'!P15*Parámetros!$C$15,0),0)</f>
        <v>0</v>
      </c>
      <c r="I15" s="15" t="n">
        <f aca="false">IF(AND('Nómina por días'!N15="Plena",OR(Parámetros!$C$9="No",'Nómina por días'!P15&gt;=10*Parámetros!$C$7)),ROUND('Nómina por días'!P15*Parámetros!$C$16,0),0)</f>
        <v>0</v>
      </c>
      <c r="J15" s="15" t="n">
        <f aca="false">SUM(D15:I15)</f>
        <v>0</v>
      </c>
      <c r="K15" s="15" t="n">
        <f aca="false">ROUND('Nómina por días'!M15/12,0)</f>
        <v>0</v>
      </c>
      <c r="L15" s="15" t="n">
        <f aca="false">ROUND('Nómina por días'!M15/12,0)</f>
        <v>0</v>
      </c>
      <c r="M15" s="15" t="n">
        <f aca="false">ROUND(L15*Parámetros!$C$17,0)</f>
        <v>0</v>
      </c>
      <c r="N15" s="15" t="n">
        <f aca="false">ROUND(('Nómina por días'!G15+'Nómina por días'!H15+'Nómina por días'!I15)/24,0)</f>
        <v>0</v>
      </c>
      <c r="O15" s="15" t="n">
        <f aca="false">SUM(K15:N15)</f>
        <v>0</v>
      </c>
      <c r="P15" s="18" t="n">
        <f aca="false">'Nómina por días'!M15+J15+O15</f>
        <v>0</v>
      </c>
    </row>
    <row r="16" customFormat="false" ht="15" hidden="false" customHeight="false" outlineLevel="0" collapsed="false">
      <c r="B16" s="22" t="str">
        <f aca="false">IF('Nómina por días'!B16="","",'Nómina por días'!B16)</f>
        <v/>
      </c>
      <c r="C16" s="8" t="s">
        <v>44</v>
      </c>
      <c r="D16" s="15" t="n">
        <f aca="false">IF(AND('Nómina por días'!N16="Plena",OR(Parámetros!$C$9="No",'Nómina por días'!P16&gt;=10*Parámetros!$C$7)),ROUND('Nómina por días'!P16*Parámetros!$C$12,0),0)</f>
        <v>0</v>
      </c>
      <c r="E16" s="15" t="n">
        <f aca="false">ROUND('Nómina por días'!P16*Parámetros!$C$13,0)</f>
        <v>0</v>
      </c>
      <c r="F16" s="15" t="n">
        <f aca="false">IF('Nómina por días'!N16="",0,ROUND(IF('Nómina por días'!N16="Por semanas",Parámetros!$C$7,'Nómina por días'!P16)*INDEX(Parámetros!$C$21:$C$25,MATCH(C16,Parámetros!$B$21:$B$25,0)),0))</f>
        <v>0</v>
      </c>
      <c r="G16" s="15" t="n">
        <f aca="false">ROUND('Nómina por días'!P16*Parámetros!$C$14,0)</f>
        <v>0</v>
      </c>
      <c r="H16" s="15" t="n">
        <f aca="false">IF(AND('Nómina por días'!N16="Plena",OR(Parámetros!$C$9="No",'Nómina por días'!P16&gt;=10*Parámetros!$C$7)),ROUND('Nómina por días'!P16*Parámetros!$C$15,0),0)</f>
        <v>0</v>
      </c>
      <c r="I16" s="15" t="n">
        <f aca="false">IF(AND('Nómina por días'!N16="Plena",OR(Parámetros!$C$9="No",'Nómina por días'!P16&gt;=10*Parámetros!$C$7)),ROUND('Nómina por días'!P16*Parámetros!$C$16,0),0)</f>
        <v>0</v>
      </c>
      <c r="J16" s="15" t="n">
        <f aca="false">SUM(D16:I16)</f>
        <v>0</v>
      </c>
      <c r="K16" s="15" t="n">
        <f aca="false">ROUND('Nómina por días'!M16/12,0)</f>
        <v>0</v>
      </c>
      <c r="L16" s="15" t="n">
        <f aca="false">ROUND('Nómina por días'!M16/12,0)</f>
        <v>0</v>
      </c>
      <c r="M16" s="15" t="n">
        <f aca="false">ROUND(L16*Parámetros!$C$17,0)</f>
        <v>0</v>
      </c>
      <c r="N16" s="15" t="n">
        <f aca="false">ROUND(('Nómina por días'!G16+'Nómina por días'!H16+'Nómina por días'!I16)/24,0)</f>
        <v>0</v>
      </c>
      <c r="O16" s="15" t="n">
        <f aca="false">SUM(K16:N16)</f>
        <v>0</v>
      </c>
      <c r="P16" s="18" t="n">
        <f aca="false">'Nómina por días'!M16+J16+O16</f>
        <v>0</v>
      </c>
    </row>
    <row r="17" customFormat="false" ht="15" hidden="false" customHeight="false" outlineLevel="0" collapsed="false">
      <c r="B17" s="22" t="str">
        <f aca="false">IF('Nómina por días'!B17="","",'Nómina por días'!B17)</f>
        <v/>
      </c>
      <c r="C17" s="8" t="s">
        <v>44</v>
      </c>
      <c r="D17" s="15" t="n">
        <f aca="false">IF(AND('Nómina por días'!N17="Plena",OR(Parámetros!$C$9="No",'Nómina por días'!P17&gt;=10*Parámetros!$C$7)),ROUND('Nómina por días'!P17*Parámetros!$C$12,0),0)</f>
        <v>0</v>
      </c>
      <c r="E17" s="15" t="n">
        <f aca="false">ROUND('Nómina por días'!P17*Parámetros!$C$13,0)</f>
        <v>0</v>
      </c>
      <c r="F17" s="15" t="n">
        <f aca="false">IF('Nómina por días'!N17="",0,ROUND(IF('Nómina por días'!N17="Por semanas",Parámetros!$C$7,'Nómina por días'!P17)*INDEX(Parámetros!$C$21:$C$25,MATCH(C17,Parámetros!$B$21:$B$25,0)),0))</f>
        <v>0</v>
      </c>
      <c r="G17" s="15" t="n">
        <f aca="false">ROUND('Nómina por días'!P17*Parámetros!$C$14,0)</f>
        <v>0</v>
      </c>
      <c r="H17" s="15" t="n">
        <f aca="false">IF(AND('Nómina por días'!N17="Plena",OR(Parámetros!$C$9="No",'Nómina por días'!P17&gt;=10*Parámetros!$C$7)),ROUND('Nómina por días'!P17*Parámetros!$C$15,0),0)</f>
        <v>0</v>
      </c>
      <c r="I17" s="15" t="n">
        <f aca="false">IF(AND('Nómina por días'!N17="Plena",OR(Parámetros!$C$9="No",'Nómina por días'!P17&gt;=10*Parámetros!$C$7)),ROUND('Nómina por días'!P17*Parámetros!$C$16,0),0)</f>
        <v>0</v>
      </c>
      <c r="J17" s="15" t="n">
        <f aca="false">SUM(D17:I17)</f>
        <v>0</v>
      </c>
      <c r="K17" s="15" t="n">
        <f aca="false">ROUND('Nómina por días'!M17/12,0)</f>
        <v>0</v>
      </c>
      <c r="L17" s="15" t="n">
        <f aca="false">ROUND('Nómina por días'!M17/12,0)</f>
        <v>0</v>
      </c>
      <c r="M17" s="15" t="n">
        <f aca="false">ROUND(L17*Parámetros!$C$17,0)</f>
        <v>0</v>
      </c>
      <c r="N17" s="15" t="n">
        <f aca="false">ROUND(('Nómina por días'!G17+'Nómina por días'!H17+'Nómina por días'!I17)/24,0)</f>
        <v>0</v>
      </c>
      <c r="O17" s="15" t="n">
        <f aca="false">SUM(K17:N17)</f>
        <v>0</v>
      </c>
      <c r="P17" s="18" t="n">
        <f aca="false">'Nómina por días'!M17+J17+O17</f>
        <v>0</v>
      </c>
    </row>
    <row r="18" customFormat="false" ht="15" hidden="false" customHeight="false" outlineLevel="0" collapsed="false">
      <c r="B18" s="22" t="str">
        <f aca="false">IF('Nómina por días'!B18="","",'Nómina por días'!B18)</f>
        <v/>
      </c>
      <c r="C18" s="8" t="s">
        <v>44</v>
      </c>
      <c r="D18" s="15" t="n">
        <f aca="false">IF(AND('Nómina por días'!N18="Plena",OR(Parámetros!$C$9="No",'Nómina por días'!P18&gt;=10*Parámetros!$C$7)),ROUND('Nómina por días'!P18*Parámetros!$C$12,0),0)</f>
        <v>0</v>
      </c>
      <c r="E18" s="15" t="n">
        <f aca="false">ROUND('Nómina por días'!P18*Parámetros!$C$13,0)</f>
        <v>0</v>
      </c>
      <c r="F18" s="15" t="n">
        <f aca="false">IF('Nómina por días'!N18="",0,ROUND(IF('Nómina por días'!N18="Por semanas",Parámetros!$C$7,'Nómina por días'!P18)*INDEX(Parámetros!$C$21:$C$25,MATCH(C18,Parámetros!$B$21:$B$25,0)),0))</f>
        <v>0</v>
      </c>
      <c r="G18" s="15" t="n">
        <f aca="false">ROUND('Nómina por días'!P18*Parámetros!$C$14,0)</f>
        <v>0</v>
      </c>
      <c r="H18" s="15" t="n">
        <f aca="false">IF(AND('Nómina por días'!N18="Plena",OR(Parámetros!$C$9="No",'Nómina por días'!P18&gt;=10*Parámetros!$C$7)),ROUND('Nómina por días'!P18*Parámetros!$C$15,0),0)</f>
        <v>0</v>
      </c>
      <c r="I18" s="15" t="n">
        <f aca="false">IF(AND('Nómina por días'!N18="Plena",OR(Parámetros!$C$9="No",'Nómina por días'!P18&gt;=10*Parámetros!$C$7)),ROUND('Nómina por días'!P18*Parámetros!$C$16,0),0)</f>
        <v>0</v>
      </c>
      <c r="J18" s="15" t="n">
        <f aca="false">SUM(D18:I18)</f>
        <v>0</v>
      </c>
      <c r="K18" s="15" t="n">
        <f aca="false">ROUND('Nómina por días'!M18/12,0)</f>
        <v>0</v>
      </c>
      <c r="L18" s="15" t="n">
        <f aca="false">ROUND('Nómina por días'!M18/12,0)</f>
        <v>0</v>
      </c>
      <c r="M18" s="15" t="n">
        <f aca="false">ROUND(L18*Parámetros!$C$17,0)</f>
        <v>0</v>
      </c>
      <c r="N18" s="15" t="n">
        <f aca="false">ROUND(('Nómina por días'!G18+'Nómina por días'!H18+'Nómina por días'!I18)/24,0)</f>
        <v>0</v>
      </c>
      <c r="O18" s="15" t="n">
        <f aca="false">SUM(K18:N18)</f>
        <v>0</v>
      </c>
      <c r="P18" s="18" t="n">
        <f aca="false">'Nómina por días'!M18+J18+O18</f>
        <v>0</v>
      </c>
    </row>
    <row r="19" customFormat="false" ht="15" hidden="false" customHeight="false" outlineLevel="0" collapsed="false">
      <c r="B19" s="22" t="str">
        <f aca="false">IF('Nómina por días'!B19="","",'Nómina por días'!B19)</f>
        <v/>
      </c>
      <c r="C19" s="8" t="s">
        <v>44</v>
      </c>
      <c r="D19" s="15" t="n">
        <f aca="false">IF(AND('Nómina por días'!N19="Plena",OR(Parámetros!$C$9="No",'Nómina por días'!P19&gt;=10*Parámetros!$C$7)),ROUND('Nómina por días'!P19*Parámetros!$C$12,0),0)</f>
        <v>0</v>
      </c>
      <c r="E19" s="15" t="n">
        <f aca="false">ROUND('Nómina por días'!P19*Parámetros!$C$13,0)</f>
        <v>0</v>
      </c>
      <c r="F19" s="15" t="n">
        <f aca="false">IF('Nómina por días'!N19="",0,ROUND(IF('Nómina por días'!N19="Por semanas",Parámetros!$C$7,'Nómina por días'!P19)*INDEX(Parámetros!$C$21:$C$25,MATCH(C19,Parámetros!$B$21:$B$25,0)),0))</f>
        <v>0</v>
      </c>
      <c r="G19" s="15" t="n">
        <f aca="false">ROUND('Nómina por días'!P19*Parámetros!$C$14,0)</f>
        <v>0</v>
      </c>
      <c r="H19" s="15" t="n">
        <f aca="false">IF(AND('Nómina por días'!N19="Plena",OR(Parámetros!$C$9="No",'Nómina por días'!P19&gt;=10*Parámetros!$C$7)),ROUND('Nómina por días'!P19*Parámetros!$C$15,0),0)</f>
        <v>0</v>
      </c>
      <c r="I19" s="15" t="n">
        <f aca="false">IF(AND('Nómina por días'!N19="Plena",OR(Parámetros!$C$9="No",'Nómina por días'!P19&gt;=10*Parámetros!$C$7)),ROUND('Nómina por días'!P19*Parámetros!$C$16,0),0)</f>
        <v>0</v>
      </c>
      <c r="J19" s="15" t="n">
        <f aca="false">SUM(D19:I19)</f>
        <v>0</v>
      </c>
      <c r="K19" s="15" t="n">
        <f aca="false">ROUND('Nómina por días'!M19/12,0)</f>
        <v>0</v>
      </c>
      <c r="L19" s="15" t="n">
        <f aca="false">ROUND('Nómina por días'!M19/12,0)</f>
        <v>0</v>
      </c>
      <c r="M19" s="15" t="n">
        <f aca="false">ROUND(L19*Parámetros!$C$17,0)</f>
        <v>0</v>
      </c>
      <c r="N19" s="15" t="n">
        <f aca="false">ROUND(('Nómina por días'!G19+'Nómina por días'!H19+'Nómina por días'!I19)/24,0)</f>
        <v>0</v>
      </c>
      <c r="O19" s="15" t="n">
        <f aca="false">SUM(K19:N19)</f>
        <v>0</v>
      </c>
      <c r="P19" s="18" t="n">
        <f aca="false">'Nómina por días'!M19+J19+O19</f>
        <v>0</v>
      </c>
    </row>
    <row r="20" customFormat="false" ht="15" hidden="false" customHeight="false" outlineLevel="0" collapsed="false">
      <c r="B20" s="22" t="str">
        <f aca="false">IF('Nómina por días'!B20="","",'Nómina por días'!B20)</f>
        <v/>
      </c>
      <c r="C20" s="8" t="s">
        <v>44</v>
      </c>
      <c r="D20" s="15" t="n">
        <f aca="false">IF(AND('Nómina por días'!N20="Plena",OR(Parámetros!$C$9="No",'Nómina por días'!P20&gt;=10*Parámetros!$C$7)),ROUND('Nómina por días'!P20*Parámetros!$C$12,0),0)</f>
        <v>0</v>
      </c>
      <c r="E20" s="15" t="n">
        <f aca="false">ROUND('Nómina por días'!P20*Parámetros!$C$13,0)</f>
        <v>0</v>
      </c>
      <c r="F20" s="15" t="n">
        <f aca="false">IF('Nómina por días'!N20="",0,ROUND(IF('Nómina por días'!N20="Por semanas",Parámetros!$C$7,'Nómina por días'!P20)*INDEX(Parámetros!$C$21:$C$25,MATCH(C20,Parámetros!$B$21:$B$25,0)),0))</f>
        <v>0</v>
      </c>
      <c r="G20" s="15" t="n">
        <f aca="false">ROUND('Nómina por días'!P20*Parámetros!$C$14,0)</f>
        <v>0</v>
      </c>
      <c r="H20" s="15" t="n">
        <f aca="false">IF(AND('Nómina por días'!N20="Plena",OR(Parámetros!$C$9="No",'Nómina por días'!P20&gt;=10*Parámetros!$C$7)),ROUND('Nómina por días'!P20*Parámetros!$C$15,0),0)</f>
        <v>0</v>
      </c>
      <c r="I20" s="15" t="n">
        <f aca="false">IF(AND('Nómina por días'!N20="Plena",OR(Parámetros!$C$9="No",'Nómina por días'!P20&gt;=10*Parámetros!$C$7)),ROUND('Nómina por días'!P20*Parámetros!$C$16,0),0)</f>
        <v>0</v>
      </c>
      <c r="J20" s="15" t="n">
        <f aca="false">SUM(D20:I20)</f>
        <v>0</v>
      </c>
      <c r="K20" s="15" t="n">
        <f aca="false">ROUND('Nómina por días'!M20/12,0)</f>
        <v>0</v>
      </c>
      <c r="L20" s="15" t="n">
        <f aca="false">ROUND('Nómina por días'!M20/12,0)</f>
        <v>0</v>
      </c>
      <c r="M20" s="15" t="n">
        <f aca="false">ROUND(L20*Parámetros!$C$17,0)</f>
        <v>0</v>
      </c>
      <c r="N20" s="15" t="n">
        <f aca="false">ROUND(('Nómina por días'!G20+'Nómina por días'!H20+'Nómina por días'!I20)/24,0)</f>
        <v>0</v>
      </c>
      <c r="O20" s="15" t="n">
        <f aca="false">SUM(K20:N20)</f>
        <v>0</v>
      </c>
      <c r="P20" s="18" t="n">
        <f aca="false">'Nómina por días'!M20+J20+O20</f>
        <v>0</v>
      </c>
    </row>
    <row r="21" customFormat="false" ht="15" hidden="false" customHeight="false" outlineLevel="0" collapsed="false">
      <c r="B21" s="22" t="str">
        <f aca="false">IF('Nómina por días'!B21="","",'Nómina por días'!B21)</f>
        <v/>
      </c>
      <c r="C21" s="8" t="s">
        <v>44</v>
      </c>
      <c r="D21" s="15" t="n">
        <f aca="false">IF(AND('Nómina por días'!N21="Plena",OR(Parámetros!$C$9="No",'Nómina por días'!P21&gt;=10*Parámetros!$C$7)),ROUND('Nómina por días'!P21*Parámetros!$C$12,0),0)</f>
        <v>0</v>
      </c>
      <c r="E21" s="15" t="n">
        <f aca="false">ROUND('Nómina por días'!P21*Parámetros!$C$13,0)</f>
        <v>0</v>
      </c>
      <c r="F21" s="15" t="n">
        <f aca="false">IF('Nómina por días'!N21="",0,ROUND(IF('Nómina por días'!N21="Por semanas",Parámetros!$C$7,'Nómina por días'!P21)*INDEX(Parámetros!$C$21:$C$25,MATCH(C21,Parámetros!$B$21:$B$25,0)),0))</f>
        <v>0</v>
      </c>
      <c r="G21" s="15" t="n">
        <f aca="false">ROUND('Nómina por días'!P21*Parámetros!$C$14,0)</f>
        <v>0</v>
      </c>
      <c r="H21" s="15" t="n">
        <f aca="false">IF(AND('Nómina por días'!N21="Plena",OR(Parámetros!$C$9="No",'Nómina por días'!P21&gt;=10*Parámetros!$C$7)),ROUND('Nómina por días'!P21*Parámetros!$C$15,0),0)</f>
        <v>0</v>
      </c>
      <c r="I21" s="15" t="n">
        <f aca="false">IF(AND('Nómina por días'!N21="Plena",OR(Parámetros!$C$9="No",'Nómina por días'!P21&gt;=10*Parámetros!$C$7)),ROUND('Nómina por días'!P21*Parámetros!$C$16,0),0)</f>
        <v>0</v>
      </c>
      <c r="J21" s="15" t="n">
        <f aca="false">SUM(D21:I21)</f>
        <v>0</v>
      </c>
      <c r="K21" s="15" t="n">
        <f aca="false">ROUND('Nómina por días'!M21/12,0)</f>
        <v>0</v>
      </c>
      <c r="L21" s="15" t="n">
        <f aca="false">ROUND('Nómina por días'!M21/12,0)</f>
        <v>0</v>
      </c>
      <c r="M21" s="15" t="n">
        <f aca="false">ROUND(L21*Parámetros!$C$17,0)</f>
        <v>0</v>
      </c>
      <c r="N21" s="15" t="n">
        <f aca="false">ROUND(('Nómina por días'!G21+'Nómina por días'!H21+'Nómina por días'!I21)/24,0)</f>
        <v>0</v>
      </c>
      <c r="O21" s="15" t="n">
        <f aca="false">SUM(K21:N21)</f>
        <v>0</v>
      </c>
      <c r="P21" s="18" t="n">
        <f aca="false">'Nómina por días'!M21+J21+O21</f>
        <v>0</v>
      </c>
    </row>
    <row r="22" customFormat="false" ht="15" hidden="false" customHeight="false" outlineLevel="0" collapsed="false">
      <c r="B22" s="22" t="str">
        <f aca="false">IF('Nómina por días'!B22="","",'Nómina por días'!B22)</f>
        <v/>
      </c>
      <c r="C22" s="8" t="s">
        <v>44</v>
      </c>
      <c r="D22" s="15" t="n">
        <f aca="false">IF(AND('Nómina por días'!N22="Plena",OR(Parámetros!$C$9="No",'Nómina por días'!P22&gt;=10*Parámetros!$C$7)),ROUND('Nómina por días'!P22*Parámetros!$C$12,0),0)</f>
        <v>0</v>
      </c>
      <c r="E22" s="15" t="n">
        <f aca="false">ROUND('Nómina por días'!P22*Parámetros!$C$13,0)</f>
        <v>0</v>
      </c>
      <c r="F22" s="15" t="n">
        <f aca="false">IF('Nómina por días'!N22="",0,ROUND(IF('Nómina por días'!N22="Por semanas",Parámetros!$C$7,'Nómina por días'!P22)*INDEX(Parámetros!$C$21:$C$25,MATCH(C22,Parámetros!$B$21:$B$25,0)),0))</f>
        <v>0</v>
      </c>
      <c r="G22" s="15" t="n">
        <f aca="false">ROUND('Nómina por días'!P22*Parámetros!$C$14,0)</f>
        <v>0</v>
      </c>
      <c r="H22" s="15" t="n">
        <f aca="false">IF(AND('Nómina por días'!N22="Plena",OR(Parámetros!$C$9="No",'Nómina por días'!P22&gt;=10*Parámetros!$C$7)),ROUND('Nómina por días'!P22*Parámetros!$C$15,0),0)</f>
        <v>0</v>
      </c>
      <c r="I22" s="15" t="n">
        <f aca="false">IF(AND('Nómina por días'!N22="Plena",OR(Parámetros!$C$9="No",'Nómina por días'!P22&gt;=10*Parámetros!$C$7)),ROUND('Nómina por días'!P22*Parámetros!$C$16,0),0)</f>
        <v>0</v>
      </c>
      <c r="J22" s="15" t="n">
        <f aca="false">SUM(D22:I22)</f>
        <v>0</v>
      </c>
      <c r="K22" s="15" t="n">
        <f aca="false">ROUND('Nómina por días'!M22/12,0)</f>
        <v>0</v>
      </c>
      <c r="L22" s="15" t="n">
        <f aca="false">ROUND('Nómina por días'!M22/12,0)</f>
        <v>0</v>
      </c>
      <c r="M22" s="15" t="n">
        <f aca="false">ROUND(L22*Parámetros!$C$17,0)</f>
        <v>0</v>
      </c>
      <c r="N22" s="15" t="n">
        <f aca="false">ROUND(('Nómina por días'!G22+'Nómina por días'!H22+'Nómina por días'!I22)/24,0)</f>
        <v>0</v>
      </c>
      <c r="O22" s="15" t="n">
        <f aca="false">SUM(K22:N22)</f>
        <v>0</v>
      </c>
      <c r="P22" s="18" t="n">
        <f aca="false">'Nómina por días'!M22+J22+O22</f>
        <v>0</v>
      </c>
    </row>
    <row r="23" customFormat="false" ht="15" hidden="false" customHeight="false" outlineLevel="0" collapsed="false">
      <c r="B23" s="22" t="str">
        <f aca="false">IF('Nómina por días'!B23="","",'Nómina por días'!B23)</f>
        <v/>
      </c>
      <c r="C23" s="8" t="s">
        <v>44</v>
      </c>
      <c r="D23" s="15" t="n">
        <f aca="false">IF(AND('Nómina por días'!N23="Plena",OR(Parámetros!$C$9="No",'Nómina por días'!P23&gt;=10*Parámetros!$C$7)),ROUND('Nómina por días'!P23*Parámetros!$C$12,0),0)</f>
        <v>0</v>
      </c>
      <c r="E23" s="15" t="n">
        <f aca="false">ROUND('Nómina por días'!P23*Parámetros!$C$13,0)</f>
        <v>0</v>
      </c>
      <c r="F23" s="15" t="n">
        <f aca="false">IF('Nómina por días'!N23="",0,ROUND(IF('Nómina por días'!N23="Por semanas",Parámetros!$C$7,'Nómina por días'!P23)*INDEX(Parámetros!$C$21:$C$25,MATCH(C23,Parámetros!$B$21:$B$25,0)),0))</f>
        <v>0</v>
      </c>
      <c r="G23" s="15" t="n">
        <f aca="false">ROUND('Nómina por días'!P23*Parámetros!$C$14,0)</f>
        <v>0</v>
      </c>
      <c r="H23" s="15" t="n">
        <f aca="false">IF(AND('Nómina por días'!N23="Plena",OR(Parámetros!$C$9="No",'Nómina por días'!P23&gt;=10*Parámetros!$C$7)),ROUND('Nómina por días'!P23*Parámetros!$C$15,0),0)</f>
        <v>0</v>
      </c>
      <c r="I23" s="15" t="n">
        <f aca="false">IF(AND('Nómina por días'!N23="Plena",OR(Parámetros!$C$9="No",'Nómina por días'!P23&gt;=10*Parámetros!$C$7)),ROUND('Nómina por días'!P23*Parámetros!$C$16,0),0)</f>
        <v>0</v>
      </c>
      <c r="J23" s="15" t="n">
        <f aca="false">SUM(D23:I23)</f>
        <v>0</v>
      </c>
      <c r="K23" s="15" t="n">
        <f aca="false">ROUND('Nómina por días'!M23/12,0)</f>
        <v>0</v>
      </c>
      <c r="L23" s="15" t="n">
        <f aca="false">ROUND('Nómina por días'!M23/12,0)</f>
        <v>0</v>
      </c>
      <c r="M23" s="15" t="n">
        <f aca="false">ROUND(L23*Parámetros!$C$17,0)</f>
        <v>0</v>
      </c>
      <c r="N23" s="15" t="n">
        <f aca="false">ROUND(('Nómina por días'!G23+'Nómina por días'!H23+'Nómina por días'!I23)/24,0)</f>
        <v>0</v>
      </c>
      <c r="O23" s="15" t="n">
        <f aca="false">SUM(K23:N23)</f>
        <v>0</v>
      </c>
      <c r="P23" s="18" t="n">
        <f aca="false">'Nómina por días'!M23+J23+O23</f>
        <v>0</v>
      </c>
    </row>
    <row r="24" customFormat="false" ht="15" hidden="false" customHeight="false" outlineLevel="0" collapsed="false">
      <c r="B24" s="22" t="str">
        <f aca="false">IF('Nómina por días'!B24="","",'Nómina por días'!B24)</f>
        <v/>
      </c>
      <c r="C24" s="8" t="s">
        <v>44</v>
      </c>
      <c r="D24" s="15" t="n">
        <f aca="false">IF(AND('Nómina por días'!N24="Plena",OR(Parámetros!$C$9="No",'Nómina por días'!P24&gt;=10*Parámetros!$C$7)),ROUND('Nómina por días'!P24*Parámetros!$C$12,0),0)</f>
        <v>0</v>
      </c>
      <c r="E24" s="15" t="n">
        <f aca="false">ROUND('Nómina por días'!P24*Parámetros!$C$13,0)</f>
        <v>0</v>
      </c>
      <c r="F24" s="15" t="n">
        <f aca="false">IF('Nómina por días'!N24="",0,ROUND(IF('Nómina por días'!N24="Por semanas",Parámetros!$C$7,'Nómina por días'!P24)*INDEX(Parámetros!$C$21:$C$25,MATCH(C24,Parámetros!$B$21:$B$25,0)),0))</f>
        <v>0</v>
      </c>
      <c r="G24" s="15" t="n">
        <f aca="false">ROUND('Nómina por días'!P24*Parámetros!$C$14,0)</f>
        <v>0</v>
      </c>
      <c r="H24" s="15" t="n">
        <f aca="false">IF(AND('Nómina por días'!N24="Plena",OR(Parámetros!$C$9="No",'Nómina por días'!P24&gt;=10*Parámetros!$C$7)),ROUND('Nómina por días'!P24*Parámetros!$C$15,0),0)</f>
        <v>0</v>
      </c>
      <c r="I24" s="15" t="n">
        <f aca="false">IF(AND('Nómina por días'!N24="Plena",OR(Parámetros!$C$9="No",'Nómina por días'!P24&gt;=10*Parámetros!$C$7)),ROUND('Nómina por días'!P24*Parámetros!$C$16,0),0)</f>
        <v>0</v>
      </c>
      <c r="J24" s="15" t="n">
        <f aca="false">SUM(D24:I24)</f>
        <v>0</v>
      </c>
      <c r="K24" s="15" t="n">
        <f aca="false">ROUND('Nómina por días'!M24/12,0)</f>
        <v>0</v>
      </c>
      <c r="L24" s="15" t="n">
        <f aca="false">ROUND('Nómina por días'!M24/12,0)</f>
        <v>0</v>
      </c>
      <c r="M24" s="15" t="n">
        <f aca="false">ROUND(L24*Parámetros!$C$17,0)</f>
        <v>0</v>
      </c>
      <c r="N24" s="15" t="n">
        <f aca="false">ROUND(('Nómina por días'!G24+'Nómina por días'!H24+'Nómina por días'!I24)/24,0)</f>
        <v>0</v>
      </c>
      <c r="O24" s="15" t="n">
        <f aca="false">SUM(K24:N24)</f>
        <v>0</v>
      </c>
      <c r="P24" s="18" t="n">
        <f aca="false">'Nómina por días'!M24+J24+O24</f>
        <v>0</v>
      </c>
    </row>
    <row r="25" customFormat="false" ht="15" hidden="false" customHeight="false" outlineLevel="0" collapsed="false">
      <c r="B25" s="22" t="str">
        <f aca="false">IF('Nómina por días'!B25="","",'Nómina por días'!B25)</f>
        <v/>
      </c>
      <c r="C25" s="8" t="s">
        <v>44</v>
      </c>
      <c r="D25" s="15" t="n">
        <f aca="false">IF(AND('Nómina por días'!N25="Plena",OR(Parámetros!$C$9="No",'Nómina por días'!P25&gt;=10*Parámetros!$C$7)),ROUND('Nómina por días'!P25*Parámetros!$C$12,0),0)</f>
        <v>0</v>
      </c>
      <c r="E25" s="15" t="n">
        <f aca="false">ROUND('Nómina por días'!P25*Parámetros!$C$13,0)</f>
        <v>0</v>
      </c>
      <c r="F25" s="15" t="n">
        <f aca="false">IF('Nómina por días'!N25="",0,ROUND(IF('Nómina por días'!N25="Por semanas",Parámetros!$C$7,'Nómina por días'!P25)*INDEX(Parámetros!$C$21:$C$25,MATCH(C25,Parámetros!$B$21:$B$25,0)),0))</f>
        <v>0</v>
      </c>
      <c r="G25" s="15" t="n">
        <f aca="false">ROUND('Nómina por días'!P25*Parámetros!$C$14,0)</f>
        <v>0</v>
      </c>
      <c r="H25" s="15" t="n">
        <f aca="false">IF(AND('Nómina por días'!N25="Plena",OR(Parámetros!$C$9="No",'Nómina por días'!P25&gt;=10*Parámetros!$C$7)),ROUND('Nómina por días'!P25*Parámetros!$C$15,0),0)</f>
        <v>0</v>
      </c>
      <c r="I25" s="15" t="n">
        <f aca="false">IF(AND('Nómina por días'!N25="Plena",OR(Parámetros!$C$9="No",'Nómina por días'!P25&gt;=10*Parámetros!$C$7)),ROUND('Nómina por días'!P25*Parámetros!$C$16,0),0)</f>
        <v>0</v>
      </c>
      <c r="J25" s="15" t="n">
        <f aca="false">SUM(D25:I25)</f>
        <v>0</v>
      </c>
      <c r="K25" s="15" t="n">
        <f aca="false">ROUND('Nómina por días'!M25/12,0)</f>
        <v>0</v>
      </c>
      <c r="L25" s="15" t="n">
        <f aca="false">ROUND('Nómina por días'!M25/12,0)</f>
        <v>0</v>
      </c>
      <c r="M25" s="15" t="n">
        <f aca="false">ROUND(L25*Parámetros!$C$17,0)</f>
        <v>0</v>
      </c>
      <c r="N25" s="15" t="n">
        <f aca="false">ROUND(('Nómina por días'!G25+'Nómina por días'!H25+'Nómina por días'!I25)/24,0)</f>
        <v>0</v>
      </c>
      <c r="O25" s="15" t="n">
        <f aca="false">SUM(K25:N25)</f>
        <v>0</v>
      </c>
      <c r="P25" s="18" t="n">
        <f aca="false">'Nómina por días'!M25+J25+O25</f>
        <v>0</v>
      </c>
    </row>
    <row r="26" customFormat="false" ht="15" hidden="false" customHeight="false" outlineLevel="0" collapsed="false">
      <c r="B26" s="22" t="str">
        <f aca="false">IF('Nómina por días'!B26="","",'Nómina por días'!B26)</f>
        <v/>
      </c>
      <c r="C26" s="8" t="s">
        <v>44</v>
      </c>
      <c r="D26" s="15" t="n">
        <f aca="false">IF(AND('Nómina por días'!N26="Plena",OR(Parámetros!$C$9="No",'Nómina por días'!P26&gt;=10*Parámetros!$C$7)),ROUND('Nómina por días'!P26*Parámetros!$C$12,0),0)</f>
        <v>0</v>
      </c>
      <c r="E26" s="15" t="n">
        <f aca="false">ROUND('Nómina por días'!P26*Parámetros!$C$13,0)</f>
        <v>0</v>
      </c>
      <c r="F26" s="15" t="n">
        <f aca="false">IF('Nómina por días'!N26="",0,ROUND(IF('Nómina por días'!N26="Por semanas",Parámetros!$C$7,'Nómina por días'!P26)*INDEX(Parámetros!$C$21:$C$25,MATCH(C26,Parámetros!$B$21:$B$25,0)),0))</f>
        <v>0</v>
      </c>
      <c r="G26" s="15" t="n">
        <f aca="false">ROUND('Nómina por días'!P26*Parámetros!$C$14,0)</f>
        <v>0</v>
      </c>
      <c r="H26" s="15" t="n">
        <f aca="false">IF(AND('Nómina por días'!N26="Plena",OR(Parámetros!$C$9="No",'Nómina por días'!P26&gt;=10*Parámetros!$C$7)),ROUND('Nómina por días'!P26*Parámetros!$C$15,0),0)</f>
        <v>0</v>
      </c>
      <c r="I26" s="15" t="n">
        <f aca="false">IF(AND('Nómina por días'!N26="Plena",OR(Parámetros!$C$9="No",'Nómina por días'!P26&gt;=10*Parámetros!$C$7)),ROUND('Nómina por días'!P26*Parámetros!$C$16,0),0)</f>
        <v>0</v>
      </c>
      <c r="J26" s="15" t="n">
        <f aca="false">SUM(D26:I26)</f>
        <v>0</v>
      </c>
      <c r="K26" s="15" t="n">
        <f aca="false">ROUND('Nómina por días'!M26/12,0)</f>
        <v>0</v>
      </c>
      <c r="L26" s="15" t="n">
        <f aca="false">ROUND('Nómina por días'!M26/12,0)</f>
        <v>0</v>
      </c>
      <c r="M26" s="15" t="n">
        <f aca="false">ROUND(L26*Parámetros!$C$17,0)</f>
        <v>0</v>
      </c>
      <c r="N26" s="15" t="n">
        <f aca="false">ROUND(('Nómina por días'!G26+'Nómina por días'!H26+'Nómina por días'!I26)/24,0)</f>
        <v>0</v>
      </c>
      <c r="O26" s="15" t="n">
        <f aca="false">SUM(K26:N26)</f>
        <v>0</v>
      </c>
      <c r="P26" s="18" t="n">
        <f aca="false">'Nómina por días'!M26+J26+O26</f>
        <v>0</v>
      </c>
    </row>
    <row r="27" customFormat="false" ht="15" hidden="false" customHeight="false" outlineLevel="0" collapsed="false">
      <c r="B27" s="22" t="str">
        <f aca="false">IF('Nómina por días'!B27="","",'Nómina por días'!B27)</f>
        <v/>
      </c>
      <c r="C27" s="8" t="s">
        <v>44</v>
      </c>
      <c r="D27" s="15" t="n">
        <f aca="false">IF(AND('Nómina por días'!N27="Plena",OR(Parámetros!$C$9="No",'Nómina por días'!P27&gt;=10*Parámetros!$C$7)),ROUND('Nómina por días'!P27*Parámetros!$C$12,0),0)</f>
        <v>0</v>
      </c>
      <c r="E27" s="15" t="n">
        <f aca="false">ROUND('Nómina por días'!P27*Parámetros!$C$13,0)</f>
        <v>0</v>
      </c>
      <c r="F27" s="15" t="n">
        <f aca="false">IF('Nómina por días'!N27="",0,ROUND(IF('Nómina por días'!N27="Por semanas",Parámetros!$C$7,'Nómina por días'!P27)*INDEX(Parámetros!$C$21:$C$25,MATCH(C27,Parámetros!$B$21:$B$25,0)),0))</f>
        <v>0</v>
      </c>
      <c r="G27" s="15" t="n">
        <f aca="false">ROUND('Nómina por días'!P27*Parámetros!$C$14,0)</f>
        <v>0</v>
      </c>
      <c r="H27" s="15" t="n">
        <f aca="false">IF(AND('Nómina por días'!N27="Plena",OR(Parámetros!$C$9="No",'Nómina por días'!P27&gt;=10*Parámetros!$C$7)),ROUND('Nómina por días'!P27*Parámetros!$C$15,0),0)</f>
        <v>0</v>
      </c>
      <c r="I27" s="15" t="n">
        <f aca="false">IF(AND('Nómina por días'!N27="Plena",OR(Parámetros!$C$9="No",'Nómina por días'!P27&gt;=10*Parámetros!$C$7)),ROUND('Nómina por días'!P27*Parámetros!$C$16,0),0)</f>
        <v>0</v>
      </c>
      <c r="J27" s="15" t="n">
        <f aca="false">SUM(D27:I27)</f>
        <v>0</v>
      </c>
      <c r="K27" s="15" t="n">
        <f aca="false">ROUND('Nómina por días'!M27/12,0)</f>
        <v>0</v>
      </c>
      <c r="L27" s="15" t="n">
        <f aca="false">ROUND('Nómina por días'!M27/12,0)</f>
        <v>0</v>
      </c>
      <c r="M27" s="15" t="n">
        <f aca="false">ROUND(L27*Parámetros!$C$17,0)</f>
        <v>0</v>
      </c>
      <c r="N27" s="15" t="n">
        <f aca="false">ROUND(('Nómina por días'!G27+'Nómina por días'!H27+'Nómina por días'!I27)/24,0)</f>
        <v>0</v>
      </c>
      <c r="O27" s="15" t="n">
        <f aca="false">SUM(K27:N27)</f>
        <v>0</v>
      </c>
      <c r="P27" s="18" t="n">
        <f aca="false">'Nómina por días'!M27+J27+O27</f>
        <v>0</v>
      </c>
    </row>
    <row r="28" customFormat="false" ht="15" hidden="false" customHeight="false" outlineLevel="0" collapsed="false">
      <c r="B28" s="20" t="s">
        <v>84</v>
      </c>
      <c r="D28" s="21" t="n">
        <f aca="false">SUM(D8:D27)</f>
        <v>267750</v>
      </c>
      <c r="E28" s="21" t="n">
        <f aca="false">SUM(E8:E27)</f>
        <v>640635</v>
      </c>
      <c r="F28" s="21" t="n">
        <f aca="false">SUM(F8:F27)</f>
        <v>43863</v>
      </c>
      <c r="G28" s="21" t="n">
        <f aca="false">SUM(G8:G27)</f>
        <v>213545</v>
      </c>
      <c r="H28" s="21" t="n">
        <f aca="false">SUM(H8:H27)</f>
        <v>94500</v>
      </c>
      <c r="I28" s="21" t="n">
        <f aca="false">SUM(I8:I27)</f>
        <v>63000</v>
      </c>
      <c r="J28" s="21" t="n">
        <f aca="false">SUM(J8:J27)</f>
        <v>1323293</v>
      </c>
      <c r="K28" s="21" t="n">
        <f aca="false">SUM(K8:K27)</f>
        <v>478587</v>
      </c>
      <c r="L28" s="21" t="n">
        <f aca="false">SUM(L8:L27)</f>
        <v>478587</v>
      </c>
      <c r="M28" s="21" t="n">
        <f aca="false">SUM(M8:M27)</f>
        <v>57430</v>
      </c>
      <c r="N28" s="21" t="n">
        <f aca="false">SUM(N8:N27)</f>
        <v>231194</v>
      </c>
      <c r="O28" s="21" t="n">
        <f aca="false">SUM(O8:O27)</f>
        <v>1245798</v>
      </c>
      <c r="P28" s="21" t="n">
        <f aca="false">SUM(P8:P27)</f>
        <v>8312121</v>
      </c>
    </row>
  </sheetData>
  <mergeCells count="2">
    <mergeCell ref="D5:J5"/>
    <mergeCell ref="K5:O5"/>
  </mergeCells>
  <dataValidations count="1">
    <dataValidation allowBlank="false" errorStyle="stop" operator="between" showDropDown="false" showErrorMessage="false" showInputMessage="false" sqref="C8:C27" type="list">
      <formula1>"I,II,III,IV,V"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4" min="4" style="0" width="30"/>
  </cols>
  <sheetData>
    <row r="1" customFormat="false" ht="17.35" hidden="false" customHeight="false" outlineLevel="0" collapsed="false">
      <c r="B1" s="1" t="s">
        <v>103</v>
      </c>
    </row>
    <row r="3" customFormat="false" ht="15" hidden="false" customHeight="false" outlineLevel="0" collapsed="false">
      <c r="B3" s="23" t="s">
        <v>104</v>
      </c>
      <c r="C3" s="8" t="s">
        <v>79</v>
      </c>
    </row>
    <row r="4" customFormat="false" ht="15" hidden="false" customHeight="false" outlineLevel="0" collapsed="false">
      <c r="B4" s="0" t="s">
        <v>105</v>
      </c>
      <c r="C4" s="16" t="str">
        <f aca="false">Parámetros!$C$5</f>
        <v>Septiembre de 2026</v>
      </c>
    </row>
    <row r="5" customFormat="false" ht="15" hidden="false" customHeight="false" outlineLevel="0" collapsed="false">
      <c r="B5" s="0" t="s">
        <v>106</v>
      </c>
      <c r="C5" s="24" t="n">
        <f aca="false">Parámetros!$C$6</f>
        <v>46295</v>
      </c>
    </row>
    <row r="6" customFormat="false" ht="15" hidden="false" customHeight="false" outlineLevel="0" collapsed="false">
      <c r="B6" s="0" t="s">
        <v>107</v>
      </c>
      <c r="C6" s="17" t="n">
        <f aca="false">IFERROR(INDEX('Nómina por días'!$E$8:$E$27,MATCH($C$3,'Nómina por días'!$B$8:$B$27,0)),0)</f>
        <v>8</v>
      </c>
    </row>
    <row r="8" customFormat="false" ht="15" hidden="false" customHeight="false" outlineLevel="0" collapsed="false">
      <c r="B8" s="4" t="s">
        <v>17</v>
      </c>
      <c r="C8" s="4" t="s">
        <v>56</v>
      </c>
      <c r="D8" s="4" t="s">
        <v>108</v>
      </c>
    </row>
    <row r="9" customFormat="false" ht="15" hidden="false" customHeight="false" outlineLevel="0" collapsed="false">
      <c r="B9" s="5" t="s">
        <v>63</v>
      </c>
      <c r="C9" s="25" t="n">
        <f aca="false">IFERROR(INDEX('Nómina por días'!$G$8:$G$27,MATCH($C$3,'Nómina por días'!$B$8:$B$27,0)),0)</f>
        <v>640000</v>
      </c>
      <c r="D9" s="26"/>
    </row>
    <row r="10" customFormat="false" ht="15" hidden="false" customHeight="false" outlineLevel="0" collapsed="false">
      <c r="B10" s="5" t="s">
        <v>64</v>
      </c>
      <c r="C10" s="25" t="n">
        <f aca="false">IFERROR(INDEX('Nómina por días'!$H$8:$H$27,MATCH($C$3,'Nómina por días'!$B$8:$B$27,0)),0)</f>
        <v>106667</v>
      </c>
      <c r="D10" s="26"/>
    </row>
    <row r="11" customFormat="false" ht="15" hidden="false" customHeight="false" outlineLevel="0" collapsed="false">
      <c r="B11" s="5" t="s">
        <v>65</v>
      </c>
      <c r="C11" s="25" t="n">
        <f aca="false">IFERROR(INDEX('Nómina por días'!$I$8:$I$27,MATCH($C$3,'Nómina por días'!$B$8:$B$27,0)),0)</f>
        <v>0</v>
      </c>
      <c r="D11" s="26"/>
    </row>
    <row r="12" customFormat="false" ht="15" hidden="false" customHeight="false" outlineLevel="0" collapsed="false">
      <c r="B12" s="5" t="s">
        <v>109</v>
      </c>
      <c r="C12" s="25" t="n">
        <f aca="false">IFERROR(INDEX('Nómina por días'!$J$8:$J$27,MATCH($C$3,'Nómina por días'!$B$8:$B$27,0)),0)</f>
        <v>0</v>
      </c>
      <c r="D12" s="26"/>
    </row>
    <row r="13" customFormat="false" ht="15" hidden="false" customHeight="false" outlineLevel="0" collapsed="false">
      <c r="B13" s="5" t="s">
        <v>68</v>
      </c>
      <c r="C13" s="25" t="n">
        <f aca="false">IFERROR(INDEX('Nómina por días'!$L$8:$L$27,MATCH($C$3,'Nómina por días'!$B$8:$B$27,0)),0)</f>
        <v>66424</v>
      </c>
      <c r="D13" s="26"/>
    </row>
    <row r="14" customFormat="false" ht="15" hidden="false" customHeight="false" outlineLevel="0" collapsed="false">
      <c r="B14" s="5" t="s">
        <v>73</v>
      </c>
      <c r="C14" s="26"/>
      <c r="D14" s="25" t="n">
        <f aca="false">IFERROR(INDEX('Nómina por días'!$Q$8:$Q$27,MATCH($C$3,'Nómina por días'!$B$8:$B$27,0)),0)</f>
        <v>0</v>
      </c>
    </row>
    <row r="15" customFormat="false" ht="15" hidden="false" customHeight="false" outlineLevel="0" collapsed="false">
      <c r="B15" s="5" t="s">
        <v>74</v>
      </c>
      <c r="C15" s="26"/>
      <c r="D15" s="25" t="n">
        <f aca="false">IFERROR(INDEX('Nómina por días'!$R$8:$R$27,MATCH($C$3,'Nómina por días'!$B$8:$B$27,0)),0)</f>
        <v>35018</v>
      </c>
    </row>
    <row r="16" customFormat="false" ht="15" hidden="false" customHeight="false" outlineLevel="0" collapsed="false">
      <c r="B16" s="5" t="s">
        <v>75</v>
      </c>
      <c r="C16" s="26"/>
      <c r="D16" s="25" t="n">
        <f aca="false">IFERROR(INDEX('Nómina por días'!$S$8:$S$27,MATCH($C$3,'Nómina por días'!$B$8:$B$27,0)),0)</f>
        <v>0</v>
      </c>
    </row>
    <row r="17" customFormat="false" ht="15" hidden="false" customHeight="false" outlineLevel="0" collapsed="false">
      <c r="B17" s="20" t="s">
        <v>84</v>
      </c>
      <c r="C17" s="18" t="n">
        <f aca="false">SUM(C9:C16)</f>
        <v>813091</v>
      </c>
      <c r="D17" s="18" t="n">
        <f aca="false">SUM(D9:D16)</f>
        <v>35018</v>
      </c>
    </row>
    <row r="18" customFormat="false" ht="15" hidden="false" customHeight="false" outlineLevel="0" collapsed="false">
      <c r="B18" s="27" t="s">
        <v>77</v>
      </c>
      <c r="C18" s="18" t="n">
        <f aca="false">C17-D17</f>
        <v>778073</v>
      </c>
    </row>
    <row r="21" customFormat="false" ht="15" hidden="false" customHeight="false" outlineLevel="0" collapsed="false">
      <c r="B21" s="0" t="s">
        <v>110</v>
      </c>
      <c r="D21" s="0" t="s">
        <v>111</v>
      </c>
    </row>
  </sheetData>
  <dataValidations count="1">
    <dataValidation allowBlank="false" errorStyle="stop" operator="between" showDropDown="false" showErrorMessage="false" showInputMessage="false" sqref="C3" type="list">
      <formula1>'Nómina por días'!$B$8:$B$27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2026-10-01T22:55:13Z</dcterms:created>
  <dc:creator>openpyxl</dc:creator>
  <dc:description/>
  <dc:language>en-US</dc:language>
  <cp:lastModifiedBy/>
  <dcterms:modified xsi:type="dcterms:W3CDTF">2026-10-01T22:55:13Z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