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ar días" sheetId="1" state="visible" r:id="rId1"/>
    <sheet xmlns:r="http://schemas.openxmlformats.org/officeDocument/2006/relationships" name="Contar días hábiles" sheetId="2" state="visible" r:id="rId2"/>
    <sheet xmlns:r="http://schemas.openxmlformats.org/officeDocument/2006/relationships" name="Códigos fin de semana" sheetId="3" state="visible" r:id="rId3"/>
    <sheet xmlns:r="http://schemas.openxmlformats.org/officeDocument/2006/relationships" name="Festivos" sheetId="4" state="visible" r:id="rId4"/>
  </sheets>
  <definedNames>
    <definedName name="Festivos">Festivos!$A$5:$A$80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b val="1"/>
      <color rgb="001F3864"/>
    </font>
    <font>
      <b val="1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5" fontId="0" fillId="4" borderId="1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4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4" customWidth="1" min="3" max="3"/>
    <col width="18" customWidth="1" min="4" max="4"/>
    <col width="18" customWidth="1" min="5" max="5"/>
    <col width="16" customWidth="1" min="6" max="6"/>
    <col width="18" customWidth="1" min="7" max="7"/>
  </cols>
  <sheetData>
    <row r="1">
      <c r="A1" s="1" t="inlineStr">
        <is>
          <t>Sumar días calendario y días hábiles a una fecha</t>
        </is>
      </c>
    </row>
    <row r="2">
      <c r="A2" s="2" t="inlineStr">
        <is>
          <t>Gerencie.com. Festivos de Colombia en la hoja «Festivos» (ley 51 de 1983).</t>
        </is>
      </c>
    </row>
    <row r="4" ht="48" customHeight="1">
      <c r="A4" s="3" t="inlineStr">
        <is>
          <t>Fecha inicial</t>
        </is>
      </c>
      <c r="B4" s="3" t="inlineStr">
        <is>
          <t>Días (negativo para restar)</t>
        </is>
      </c>
      <c r="C4" s="3" t="inlineStr">
        <is>
          <t>Días calendario =A+B</t>
        </is>
      </c>
      <c r="D4" s="3" t="inlineStr">
        <is>
          <t>Hábiles, lunes a viernes (código 1)</t>
        </is>
      </c>
      <c r="E4" s="3" t="inlineStr">
        <is>
          <t>Hábiles, lunes a sábado (código 11)</t>
        </is>
      </c>
      <c r="F4" s="3" t="inlineStr">
        <is>
          <t>Con cadena "0000011"</t>
        </is>
      </c>
      <c r="G4" s="3" t="inlineStr">
        <is>
          <t>=DIA.LAB (siempre sábado y domingo)</t>
        </is>
      </c>
    </row>
    <row r="5">
      <c r="A5" s="4" t="n">
        <v>46308</v>
      </c>
      <c r="B5" s="5" t="n">
        <v>15</v>
      </c>
      <c r="C5" s="6">
        <f>IF(OR(A5="",B5=""),"",A5+B5)</f>
        <v/>
      </c>
      <c r="D5" s="6">
        <f>IF(OR(A5="",B5=""),"",WORKDAY.INTL(A5,B5,1,Festivos))</f>
        <v/>
      </c>
      <c r="E5" s="6">
        <f>IF(OR(A5="",B5=""),"",WORKDAY.INTL(A5,B5,11,Festivos))</f>
        <v/>
      </c>
      <c r="F5" s="6">
        <f>IF(OR(A5="",B5=""),"",WORKDAY.INTL(A5,B5,"0000011",Festivos))</f>
        <v/>
      </c>
      <c r="G5" s="6">
        <f>IF(OR(A5="",B5=""),"",WORKDAY(A5,B5,Festivos))</f>
        <v/>
      </c>
    </row>
    <row r="6">
      <c r="A6" s="4" t="n">
        <v>46357</v>
      </c>
      <c r="B6" s="5" t="n">
        <v>10</v>
      </c>
      <c r="C6" s="6">
        <f>IF(OR(A6="",B6=""),"",A6+B6)</f>
        <v/>
      </c>
      <c r="D6" s="6">
        <f>IF(OR(A6="",B6=""),"",WORKDAY.INTL(A6,B6,1,Festivos))</f>
        <v/>
      </c>
      <c r="E6" s="6">
        <f>IF(OR(A6="",B6=""),"",WORKDAY.INTL(A6,B6,11,Festivos))</f>
        <v/>
      </c>
      <c r="F6" s="6">
        <f>IF(OR(A6="",B6=""),"",WORKDAY.INTL(A6,B6,"0000011",Festivos))</f>
        <v/>
      </c>
      <c r="G6" s="6">
        <f>IF(OR(A6="",B6=""),"",WORKDAY(A6,B6,Festivos))</f>
        <v/>
      </c>
    </row>
    <row r="7">
      <c r="A7" s="4" t="n">
        <v>46379</v>
      </c>
      <c r="B7" s="5" t="n">
        <v>5</v>
      </c>
      <c r="C7" s="6">
        <f>IF(OR(A7="",B7=""),"",A7+B7)</f>
        <v/>
      </c>
      <c r="D7" s="6">
        <f>IF(OR(A7="",B7=""),"",WORKDAY.INTL(A7,B7,1,Festivos))</f>
        <v/>
      </c>
      <c r="E7" s="6">
        <f>IF(OR(A7="",B7=""),"",WORKDAY.INTL(A7,B7,11,Festivos))</f>
        <v/>
      </c>
      <c r="F7" s="6">
        <f>IF(OR(A7="",B7=""),"",WORKDAY.INTL(A7,B7,"0000011",Festivos))</f>
        <v/>
      </c>
      <c r="G7" s="6">
        <f>IF(OR(A7="",B7=""),"",WORKDAY(A7,B7,Festivos))</f>
        <v/>
      </c>
    </row>
    <row r="8">
      <c r="A8" s="4" t="n">
        <v>46402</v>
      </c>
      <c r="B8" s="5" t="n">
        <v>-10</v>
      </c>
      <c r="C8" s="6">
        <f>IF(OR(A8="",B8=""),"",A8+B8)</f>
        <v/>
      </c>
      <c r="D8" s="6">
        <f>IF(OR(A8="",B8=""),"",WORKDAY.INTL(A8,B8,1,Festivos))</f>
        <v/>
      </c>
      <c r="E8" s="6">
        <f>IF(OR(A8="",B8=""),"",WORKDAY.INTL(A8,B8,11,Festivos))</f>
        <v/>
      </c>
      <c r="F8" s="6">
        <f>IF(OR(A8="",B8=""),"",WORKDAY.INTL(A8,B8,"0000011",Festivos))</f>
        <v/>
      </c>
      <c r="G8" s="6">
        <f>IF(OR(A8="",B8=""),"",WORKDAY(A8,B8,Festivos))</f>
        <v/>
      </c>
    </row>
    <row r="9">
      <c r="A9" s="4" t="n">
        <v>46101</v>
      </c>
      <c r="B9" s="5" t="n">
        <v>3</v>
      </c>
      <c r="C9" s="6">
        <f>IF(OR(A9="",B9=""),"",A9+B9)</f>
        <v/>
      </c>
      <c r="D9" s="6">
        <f>IF(OR(A9="",B9=""),"",WORKDAY.INTL(A9,B9,1,Festivos))</f>
        <v/>
      </c>
      <c r="E9" s="6">
        <f>IF(OR(A9="",B9=""),"",WORKDAY.INTL(A9,B9,11,Festivos))</f>
        <v/>
      </c>
      <c r="F9" s="6">
        <f>IF(OR(A9="",B9=""),"",WORKDAY.INTL(A9,B9,"0000011",Festivos))</f>
        <v/>
      </c>
      <c r="G9" s="6">
        <f>IF(OR(A9="",B9=""),"",WORKDAY(A9,B9,Festivos))</f>
        <v/>
      </c>
    </row>
    <row r="10">
      <c r="A10" s="4" t="n"/>
      <c r="B10" s="5" t="n"/>
      <c r="C10" s="6">
        <f>IF(OR(A10="",B10=""),"",A10+B10)</f>
        <v/>
      </c>
      <c r="D10" s="6">
        <f>IF(OR(A10="",B10=""),"",WORKDAY.INTL(A10,B10,1,Festivos))</f>
        <v/>
      </c>
      <c r="E10" s="6">
        <f>IF(OR(A10="",B10=""),"",WORKDAY.INTL(A10,B10,11,Festivos))</f>
        <v/>
      </c>
      <c r="F10" s="6">
        <f>IF(OR(A10="",B10=""),"",WORKDAY.INTL(A10,B10,"0000011",Festivos))</f>
        <v/>
      </c>
      <c r="G10" s="6">
        <f>IF(OR(A10="",B10=""),"",WORKDAY(A10,B10,Festivos))</f>
        <v/>
      </c>
    </row>
    <row r="11">
      <c r="A11" s="4" t="n"/>
      <c r="B11" s="5" t="n"/>
      <c r="C11" s="6">
        <f>IF(OR(A11="",B11=""),"",A11+B11)</f>
        <v/>
      </c>
      <c r="D11" s="6">
        <f>IF(OR(A11="",B11=""),"",WORKDAY.INTL(A11,B11,1,Festivos))</f>
        <v/>
      </c>
      <c r="E11" s="6">
        <f>IF(OR(A11="",B11=""),"",WORKDAY.INTL(A11,B11,11,Festivos))</f>
        <v/>
      </c>
      <c r="F11" s="6">
        <f>IF(OR(A11="",B11=""),"",WORKDAY.INTL(A11,B11,"0000011",Festivos))</f>
        <v/>
      </c>
      <c r="G11" s="6">
        <f>IF(OR(A11="",B11=""),"",WORKDAY(A11,B11,Festivos))</f>
        <v/>
      </c>
    </row>
    <row r="12">
      <c r="A12" s="4" t="n"/>
      <c r="B12" s="5" t="n"/>
      <c r="C12" s="6">
        <f>IF(OR(A12="",B12=""),"",A12+B12)</f>
        <v/>
      </c>
      <c r="D12" s="6">
        <f>IF(OR(A12="",B12=""),"",WORKDAY.INTL(A12,B12,1,Festivos))</f>
        <v/>
      </c>
      <c r="E12" s="6">
        <f>IF(OR(A12="",B12=""),"",WORKDAY.INTL(A12,B12,11,Festivos))</f>
        <v/>
      </c>
      <c r="F12" s="6">
        <f>IF(OR(A12="",B12=""),"",WORKDAY.INTL(A12,B12,"0000011",Festivos))</f>
        <v/>
      </c>
      <c r="G12" s="6">
        <f>IF(OR(A12="",B12=""),"",WORKDAY(A12,B12,Festivos))</f>
        <v/>
      </c>
    </row>
    <row r="13">
      <c r="A13" s="4" t="n"/>
      <c r="B13" s="5" t="n"/>
      <c r="C13" s="6">
        <f>IF(OR(A13="",B13=""),"",A13+B13)</f>
        <v/>
      </c>
      <c r="D13" s="6">
        <f>IF(OR(A13="",B13=""),"",WORKDAY.INTL(A13,B13,1,Festivos))</f>
        <v/>
      </c>
      <c r="E13" s="6">
        <f>IF(OR(A13="",B13=""),"",WORKDAY.INTL(A13,B13,11,Festivos))</f>
        <v/>
      </c>
      <c r="F13" s="6">
        <f>IF(OR(A13="",B13=""),"",WORKDAY.INTL(A13,B13,"0000011",Festivos))</f>
        <v/>
      </c>
      <c r="G13" s="6">
        <f>IF(OR(A13="",B13=""),"",WORKDAY(A13,B13,Festivos))</f>
        <v/>
      </c>
    </row>
    <row r="14">
      <c r="A14" s="4" t="n"/>
      <c r="B14" s="5" t="n"/>
      <c r="C14" s="6">
        <f>IF(OR(A14="",B14=""),"",A14+B14)</f>
        <v/>
      </c>
      <c r="D14" s="6">
        <f>IF(OR(A14="",B14=""),"",WORKDAY.INTL(A14,B14,1,Festivos))</f>
        <v/>
      </c>
      <c r="E14" s="6">
        <f>IF(OR(A14="",B14=""),"",WORKDAY.INTL(A14,B14,11,Festivos))</f>
        <v/>
      </c>
      <c r="F14" s="6">
        <f>IF(OR(A14="",B14=""),"",WORKDAY.INTL(A14,B14,"0000011",Festivos))</f>
        <v/>
      </c>
      <c r="G14" s="6">
        <f>IF(OR(A14="",B14=""),"",WORKDAY(A14,B14,Festivos))</f>
        <v/>
      </c>
    </row>
    <row r="15">
      <c r="A15" s="4" t="n"/>
      <c r="B15" s="5" t="n"/>
      <c r="C15" s="6">
        <f>IF(OR(A15="",B15=""),"",A15+B15)</f>
        <v/>
      </c>
      <c r="D15" s="6">
        <f>IF(OR(A15="",B15=""),"",WORKDAY.INTL(A15,B15,1,Festivos))</f>
        <v/>
      </c>
      <c r="E15" s="6">
        <f>IF(OR(A15="",B15=""),"",WORKDAY.INTL(A15,B15,11,Festivos))</f>
        <v/>
      </c>
      <c r="F15" s="6">
        <f>IF(OR(A15="",B15=""),"",WORKDAY.INTL(A15,B15,"0000011",Festivos))</f>
        <v/>
      </c>
      <c r="G15" s="6">
        <f>IF(OR(A15="",B15=""),"",WORKDAY(A15,B15,Festivos))</f>
        <v/>
      </c>
    </row>
    <row r="16">
      <c r="A16" s="4" t="n"/>
      <c r="B16" s="5" t="n"/>
      <c r="C16" s="6">
        <f>IF(OR(A16="",B16=""),"",A16+B16)</f>
        <v/>
      </c>
      <c r="D16" s="6">
        <f>IF(OR(A16="",B16=""),"",WORKDAY.INTL(A16,B16,1,Festivos))</f>
        <v/>
      </c>
      <c r="E16" s="6">
        <f>IF(OR(A16="",B16=""),"",WORKDAY.INTL(A16,B16,11,Festivos))</f>
        <v/>
      </c>
      <c r="F16" s="6">
        <f>IF(OR(A16="",B16=""),"",WORKDAY.INTL(A16,B16,"0000011",Festivos))</f>
        <v/>
      </c>
      <c r="G16" s="6">
        <f>IF(OR(A16="",B16=""),"",WORKDAY(A16,B16,Festivos))</f>
        <v/>
      </c>
    </row>
    <row r="18">
      <c r="A18" s="7" t="inlineStr">
        <is>
          <t>Celdas amarillas: datos que puede cambiar.</t>
        </is>
      </c>
    </row>
    <row r="19">
      <c r="A19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Contar días hábiles entre dos fechas</t>
        </is>
      </c>
    </row>
    <row r="2">
      <c r="A2" s="2" t="inlineStr">
        <is>
          <t>DIAS.LAB.INTL cuenta la fecha inicial y la final si son hábiles.</t>
        </is>
      </c>
    </row>
    <row r="4" ht="32" customHeight="1">
      <c r="A4" s="3" t="inlineStr">
        <is>
          <t>Fecha inicial</t>
        </is>
      </c>
      <c r="B4" s="3" t="inlineStr">
        <is>
          <t>Fecha final</t>
        </is>
      </c>
      <c r="C4" s="3" t="inlineStr">
        <is>
          <t>Días calendario</t>
        </is>
      </c>
      <c r="D4" s="3" t="inlineStr">
        <is>
          <t>Hábiles lunes a viernes</t>
        </is>
      </c>
      <c r="E4" s="3" t="inlineStr">
        <is>
          <t>Hábiles lunes a sábado</t>
        </is>
      </c>
    </row>
    <row r="5">
      <c r="A5" s="4" t="n">
        <v>46023</v>
      </c>
      <c r="B5" s="4" t="n">
        <v>46387</v>
      </c>
      <c r="C5" s="9">
        <f>IF(OR(A5="",B5=""),"",B5-A5+1)</f>
        <v/>
      </c>
      <c r="D5" s="9">
        <f>IF(OR(A5="",B5=""),"",NETWORKDAYS.INTL(A5,B5,1,Festivos))</f>
        <v/>
      </c>
      <c r="E5" s="9">
        <f>IF(OR(A5="",B5=""),"",NETWORKDAYS.INTL(A5,B5,11,Festivos))</f>
        <v/>
      </c>
    </row>
    <row r="6">
      <c r="A6" s="4" t="n">
        <v>46327</v>
      </c>
      <c r="B6" s="4" t="n">
        <v>46356</v>
      </c>
      <c r="C6" s="9">
        <f>IF(OR(A6="",B6=""),"",B6-A6+1)</f>
        <v/>
      </c>
      <c r="D6" s="9">
        <f>IF(OR(A6="",B6=""),"",NETWORKDAYS.INTL(A6,B6,1,Festivos))</f>
        <v/>
      </c>
      <c r="E6" s="9">
        <f>IF(OR(A6="",B6=""),"",NETWORKDAYS.INTL(A6,B6,11,Festivos))</f>
        <v/>
      </c>
    </row>
    <row r="7">
      <c r="A7" s="4" t="n">
        <v>46308</v>
      </c>
      <c r="B7" s="4" t="n">
        <v>46325</v>
      </c>
      <c r="C7" s="9">
        <f>IF(OR(A7="",B7=""),"",B7-A7+1)</f>
        <v/>
      </c>
      <c r="D7" s="9">
        <f>IF(OR(A7="",B7=""),"",NETWORKDAYS.INTL(A7,B7,1,Festivos))</f>
        <v/>
      </c>
      <c r="E7" s="9">
        <f>IF(OR(A7="",B7=""),"",NETWORKDAYS.INTL(A7,B7,11,Festivos))</f>
        <v/>
      </c>
    </row>
    <row r="8">
      <c r="A8" s="4" t="n"/>
      <c r="B8" s="4" t="n"/>
      <c r="C8" s="9">
        <f>IF(OR(A8="",B8=""),"",B8-A8+1)</f>
        <v/>
      </c>
      <c r="D8" s="9">
        <f>IF(OR(A8="",B8=""),"",NETWORKDAYS.INTL(A8,B8,1,Festivos))</f>
        <v/>
      </c>
      <c r="E8" s="9">
        <f>IF(OR(A8="",B8=""),"",NETWORKDAYS.INTL(A8,B8,11,Festivos))</f>
        <v/>
      </c>
    </row>
    <row r="9">
      <c r="A9" s="4" t="n"/>
      <c r="B9" s="4" t="n"/>
      <c r="C9" s="9">
        <f>IF(OR(A9="",B9=""),"",B9-A9+1)</f>
        <v/>
      </c>
      <c r="D9" s="9">
        <f>IF(OR(A9="",B9=""),"",NETWORKDAYS.INTL(A9,B9,1,Festivos))</f>
        <v/>
      </c>
      <c r="E9" s="9">
        <f>IF(OR(A9="",B9=""),"",NETWORKDAYS.INTL(A9,B9,11,Festivos))</f>
        <v/>
      </c>
    </row>
    <row r="10">
      <c r="A10" s="4" t="n"/>
      <c r="B10" s="4" t="n"/>
      <c r="C10" s="9">
        <f>IF(OR(A10="",B10=""),"",B10-A10+1)</f>
        <v/>
      </c>
      <c r="D10" s="9">
        <f>IF(OR(A10="",B10=""),"",NETWORKDAYS.INTL(A10,B10,1,Festivos))</f>
        <v/>
      </c>
      <c r="E10" s="9">
        <f>IF(OR(A10="",B10=""),"",NETWORKDAYS.INTL(A10,B10,11,Festivos))</f>
        <v/>
      </c>
    </row>
    <row r="11">
      <c r="A11" s="4" t="n"/>
      <c r="B11" s="4" t="n"/>
      <c r="C11" s="9">
        <f>IF(OR(A11="",B11=""),"",B11-A11+1)</f>
        <v/>
      </c>
      <c r="D11" s="9">
        <f>IF(OR(A11="",B11=""),"",NETWORKDAYS.INTL(A11,B11,1,Festivos))</f>
        <v/>
      </c>
      <c r="E11" s="9">
        <f>IF(OR(A11="",B11=""),"",NETWORKDAYS.INTL(A11,B11,11,Festivos))</f>
        <v/>
      </c>
    </row>
    <row r="12">
      <c r="A12" s="4" t="n"/>
      <c r="B12" s="4" t="n"/>
      <c r="C12" s="9">
        <f>IF(OR(A12="",B12=""),"",B12-A12+1)</f>
        <v/>
      </c>
      <c r="D12" s="9">
        <f>IF(OR(A12="",B12=""),"",NETWORKDAYS.INTL(A12,B12,1,Festivos))</f>
        <v/>
      </c>
      <c r="E12" s="9">
        <f>IF(OR(A12="",B12=""),"",NETWORKDAYS.INTL(A12,B12,11,Festivos))</f>
        <v/>
      </c>
    </row>
    <row r="15">
      <c r="A15" s="10" t="inlineStr">
        <is>
          <t>Días hábiles por mes</t>
        </is>
      </c>
    </row>
    <row r="16">
      <c r="A16" t="inlineStr">
        <is>
          <t>Año:</t>
        </is>
      </c>
      <c r="B16" s="5" t="n">
        <v>2026</v>
      </c>
    </row>
    <row r="17" ht="32" customHeight="1">
      <c r="A17" s="3" t="inlineStr">
        <is>
          <t>Mes</t>
        </is>
      </c>
      <c r="B17" s="3" t="inlineStr">
        <is>
          <t>Días calendario</t>
        </is>
      </c>
      <c r="C17" s="3" t="inlineStr">
        <is>
          <t>Hábiles lunes a viernes</t>
        </is>
      </c>
      <c r="D17" s="3" t="inlineStr">
        <is>
          <t>Hábiles lunes a sábado</t>
        </is>
      </c>
      <c r="E17" s="3" t="inlineStr">
        <is>
          <t>Festivos entre semana</t>
        </is>
      </c>
    </row>
    <row r="18">
      <c r="A18" s="11" t="inlineStr">
        <is>
          <t>Enero</t>
        </is>
      </c>
      <c r="B18" s="9">
        <f>DAY(EOMONTH(DATE($B$16,1,1),0))</f>
        <v/>
      </c>
      <c r="C18" s="9">
        <f>NETWORKDAYS.INTL(DATE($B$16,1,1),EOMONTH(DATE($B$16,1,1),0),1,Festivos)</f>
        <v/>
      </c>
      <c r="D18" s="9">
        <f>NETWORKDAYS.INTL(DATE($B$16,1,1),EOMONTH(DATE($B$16,1,1),0),11,Festivos)</f>
        <v/>
      </c>
      <c r="E18" s="9">
        <f>NETWORKDAYS.INTL(DATE($B$16,1,1),EOMONTH(DATE($B$16,1,1),0),11)-D18</f>
        <v/>
      </c>
    </row>
    <row r="19">
      <c r="A19" s="11" t="inlineStr">
        <is>
          <t>Febrero</t>
        </is>
      </c>
      <c r="B19" s="9">
        <f>DAY(EOMONTH(DATE($B$16,2,1),0))</f>
        <v/>
      </c>
      <c r="C19" s="9">
        <f>NETWORKDAYS.INTL(DATE($B$16,2,1),EOMONTH(DATE($B$16,2,1),0),1,Festivos)</f>
        <v/>
      </c>
      <c r="D19" s="9">
        <f>NETWORKDAYS.INTL(DATE($B$16,2,1),EOMONTH(DATE($B$16,2,1),0),11,Festivos)</f>
        <v/>
      </c>
      <c r="E19" s="9">
        <f>NETWORKDAYS.INTL(DATE($B$16,2,1),EOMONTH(DATE($B$16,2,1),0),11)-D19</f>
        <v/>
      </c>
    </row>
    <row r="20">
      <c r="A20" s="11" t="inlineStr">
        <is>
          <t>Marzo</t>
        </is>
      </c>
      <c r="B20" s="9">
        <f>DAY(EOMONTH(DATE($B$16,3,1),0))</f>
        <v/>
      </c>
      <c r="C20" s="9">
        <f>NETWORKDAYS.INTL(DATE($B$16,3,1),EOMONTH(DATE($B$16,3,1),0),1,Festivos)</f>
        <v/>
      </c>
      <c r="D20" s="9">
        <f>NETWORKDAYS.INTL(DATE($B$16,3,1),EOMONTH(DATE($B$16,3,1),0),11,Festivos)</f>
        <v/>
      </c>
      <c r="E20" s="9">
        <f>NETWORKDAYS.INTL(DATE($B$16,3,1),EOMONTH(DATE($B$16,3,1),0),11)-D20</f>
        <v/>
      </c>
    </row>
    <row r="21">
      <c r="A21" s="11" t="inlineStr">
        <is>
          <t>Abril</t>
        </is>
      </c>
      <c r="B21" s="9">
        <f>DAY(EOMONTH(DATE($B$16,4,1),0))</f>
        <v/>
      </c>
      <c r="C21" s="9">
        <f>NETWORKDAYS.INTL(DATE($B$16,4,1),EOMONTH(DATE($B$16,4,1),0),1,Festivos)</f>
        <v/>
      </c>
      <c r="D21" s="9">
        <f>NETWORKDAYS.INTL(DATE($B$16,4,1),EOMONTH(DATE($B$16,4,1),0),11,Festivos)</f>
        <v/>
      </c>
      <c r="E21" s="9">
        <f>NETWORKDAYS.INTL(DATE($B$16,4,1),EOMONTH(DATE($B$16,4,1),0),11)-D21</f>
        <v/>
      </c>
    </row>
    <row r="22">
      <c r="A22" s="11" t="inlineStr">
        <is>
          <t>Mayo</t>
        </is>
      </c>
      <c r="B22" s="9">
        <f>DAY(EOMONTH(DATE($B$16,5,1),0))</f>
        <v/>
      </c>
      <c r="C22" s="9">
        <f>NETWORKDAYS.INTL(DATE($B$16,5,1),EOMONTH(DATE($B$16,5,1),0),1,Festivos)</f>
        <v/>
      </c>
      <c r="D22" s="9">
        <f>NETWORKDAYS.INTL(DATE($B$16,5,1),EOMONTH(DATE($B$16,5,1),0),11,Festivos)</f>
        <v/>
      </c>
      <c r="E22" s="9">
        <f>NETWORKDAYS.INTL(DATE($B$16,5,1),EOMONTH(DATE($B$16,5,1),0),11)-D22</f>
        <v/>
      </c>
    </row>
    <row r="23">
      <c r="A23" s="11" t="inlineStr">
        <is>
          <t>Junio</t>
        </is>
      </c>
      <c r="B23" s="9">
        <f>DAY(EOMONTH(DATE($B$16,6,1),0))</f>
        <v/>
      </c>
      <c r="C23" s="9">
        <f>NETWORKDAYS.INTL(DATE($B$16,6,1),EOMONTH(DATE($B$16,6,1),0),1,Festivos)</f>
        <v/>
      </c>
      <c r="D23" s="9">
        <f>NETWORKDAYS.INTL(DATE($B$16,6,1),EOMONTH(DATE($B$16,6,1),0),11,Festivos)</f>
        <v/>
      </c>
      <c r="E23" s="9">
        <f>NETWORKDAYS.INTL(DATE($B$16,6,1),EOMONTH(DATE($B$16,6,1),0),11)-D23</f>
        <v/>
      </c>
    </row>
    <row r="24">
      <c r="A24" s="11" t="inlineStr">
        <is>
          <t>Julio</t>
        </is>
      </c>
      <c r="B24" s="9">
        <f>DAY(EOMONTH(DATE($B$16,7,1),0))</f>
        <v/>
      </c>
      <c r="C24" s="9">
        <f>NETWORKDAYS.INTL(DATE($B$16,7,1),EOMONTH(DATE($B$16,7,1),0),1,Festivos)</f>
        <v/>
      </c>
      <c r="D24" s="9">
        <f>NETWORKDAYS.INTL(DATE($B$16,7,1),EOMONTH(DATE($B$16,7,1),0),11,Festivos)</f>
        <v/>
      </c>
      <c r="E24" s="9">
        <f>NETWORKDAYS.INTL(DATE($B$16,7,1),EOMONTH(DATE($B$16,7,1),0),11)-D24</f>
        <v/>
      </c>
    </row>
    <row r="25">
      <c r="A25" s="11" t="inlineStr">
        <is>
          <t>Agosto</t>
        </is>
      </c>
      <c r="B25" s="9">
        <f>DAY(EOMONTH(DATE($B$16,8,1),0))</f>
        <v/>
      </c>
      <c r="C25" s="9">
        <f>NETWORKDAYS.INTL(DATE($B$16,8,1),EOMONTH(DATE($B$16,8,1),0),1,Festivos)</f>
        <v/>
      </c>
      <c r="D25" s="9">
        <f>NETWORKDAYS.INTL(DATE($B$16,8,1),EOMONTH(DATE($B$16,8,1),0),11,Festivos)</f>
        <v/>
      </c>
      <c r="E25" s="9">
        <f>NETWORKDAYS.INTL(DATE($B$16,8,1),EOMONTH(DATE($B$16,8,1),0),11)-D25</f>
        <v/>
      </c>
    </row>
    <row r="26">
      <c r="A26" s="11" t="inlineStr">
        <is>
          <t>Septiembre</t>
        </is>
      </c>
      <c r="B26" s="9">
        <f>DAY(EOMONTH(DATE($B$16,9,1),0))</f>
        <v/>
      </c>
      <c r="C26" s="9">
        <f>NETWORKDAYS.INTL(DATE($B$16,9,1),EOMONTH(DATE($B$16,9,1),0),1,Festivos)</f>
        <v/>
      </c>
      <c r="D26" s="9">
        <f>NETWORKDAYS.INTL(DATE($B$16,9,1),EOMONTH(DATE($B$16,9,1),0),11,Festivos)</f>
        <v/>
      </c>
      <c r="E26" s="9">
        <f>NETWORKDAYS.INTL(DATE($B$16,9,1),EOMONTH(DATE($B$16,9,1),0),11)-D26</f>
        <v/>
      </c>
    </row>
    <row r="27">
      <c r="A27" s="11" t="inlineStr">
        <is>
          <t>Octubre</t>
        </is>
      </c>
      <c r="B27" s="9">
        <f>DAY(EOMONTH(DATE($B$16,10,1),0))</f>
        <v/>
      </c>
      <c r="C27" s="9">
        <f>NETWORKDAYS.INTL(DATE($B$16,10,1),EOMONTH(DATE($B$16,10,1),0),1,Festivos)</f>
        <v/>
      </c>
      <c r="D27" s="9">
        <f>NETWORKDAYS.INTL(DATE($B$16,10,1),EOMONTH(DATE($B$16,10,1),0),11,Festivos)</f>
        <v/>
      </c>
      <c r="E27" s="9">
        <f>NETWORKDAYS.INTL(DATE($B$16,10,1),EOMONTH(DATE($B$16,10,1),0),11)-D27</f>
        <v/>
      </c>
    </row>
    <row r="28">
      <c r="A28" s="11" t="inlineStr">
        <is>
          <t>Noviembre</t>
        </is>
      </c>
      <c r="B28" s="9">
        <f>DAY(EOMONTH(DATE($B$16,11,1),0))</f>
        <v/>
      </c>
      <c r="C28" s="9">
        <f>NETWORKDAYS.INTL(DATE($B$16,11,1),EOMONTH(DATE($B$16,11,1),0),1,Festivos)</f>
        <v/>
      </c>
      <c r="D28" s="9">
        <f>NETWORKDAYS.INTL(DATE($B$16,11,1),EOMONTH(DATE($B$16,11,1),0),11,Festivos)</f>
        <v/>
      </c>
      <c r="E28" s="9">
        <f>NETWORKDAYS.INTL(DATE($B$16,11,1),EOMONTH(DATE($B$16,11,1),0),11)-D28</f>
        <v/>
      </c>
    </row>
    <row r="29">
      <c r="A29" s="11" t="inlineStr">
        <is>
          <t>Diciembre</t>
        </is>
      </c>
      <c r="B29" s="9">
        <f>DAY(EOMONTH(DATE($B$16,12,1),0))</f>
        <v/>
      </c>
      <c r="C29" s="9">
        <f>NETWORKDAYS.INTL(DATE($B$16,12,1),EOMONTH(DATE($B$16,12,1),0),1,Festivos)</f>
        <v/>
      </c>
      <c r="D29" s="9">
        <f>NETWORKDAYS.INTL(DATE($B$16,12,1),EOMONTH(DATE($B$16,12,1),0),11,Festivos)</f>
        <v/>
      </c>
      <c r="E29" s="9">
        <f>NETWORKDAYS.INTL(DATE($B$16,12,1),EOMONTH(DATE($B$16,12,1),0),11)-D29</f>
        <v/>
      </c>
    </row>
    <row r="30">
      <c r="A30" s="11" t="inlineStr">
        <is>
          <t>Total</t>
        </is>
      </c>
      <c r="B30" s="12">
        <f>SUM(B18:B29)</f>
        <v/>
      </c>
      <c r="C30" s="12">
        <f>SUM(C18:C29)</f>
        <v/>
      </c>
      <c r="D30" s="12">
        <f>SUM(D18:D29)</f>
        <v/>
      </c>
      <c r="E30" s="12">
        <f>SUM(E18:E29)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0" customWidth="1" min="3" max="3"/>
  </cols>
  <sheetData>
    <row r="1">
      <c r="A1" s="1" t="inlineStr">
        <is>
          <t>Códigos de fin de semana de DIA.LAB.INTL y DIAS.LAB.INTL</t>
        </is>
      </c>
    </row>
    <row r="3">
      <c r="A3" s="3" t="inlineStr">
        <is>
          <t>Código</t>
        </is>
      </c>
      <c r="B3" s="3" t="inlineStr">
        <is>
          <t>Días de descanso</t>
        </is>
      </c>
      <c r="C3" s="3" t="inlineStr">
        <is>
          <t>Cadena equivalente</t>
        </is>
      </c>
    </row>
    <row r="4">
      <c r="A4" s="11" t="n">
        <v>1</v>
      </c>
      <c r="B4" s="11" t="inlineStr">
        <is>
          <t>Sábado y domingo</t>
        </is>
      </c>
      <c r="C4" s="11" t="inlineStr">
        <is>
          <t>0000011</t>
        </is>
      </c>
    </row>
    <row r="5">
      <c r="A5" s="11" t="n">
        <v>2</v>
      </c>
      <c r="B5" s="11" t="inlineStr">
        <is>
          <t>Domingo y lunes</t>
        </is>
      </c>
      <c r="C5" s="11" t="inlineStr">
        <is>
          <t>1000001</t>
        </is>
      </c>
    </row>
    <row r="6">
      <c r="A6" s="11" t="n">
        <v>3</v>
      </c>
      <c r="B6" s="11" t="inlineStr">
        <is>
          <t>Lunes y martes</t>
        </is>
      </c>
      <c r="C6" s="11" t="inlineStr">
        <is>
          <t>1100000</t>
        </is>
      </c>
    </row>
    <row r="7">
      <c r="A7" s="11" t="n">
        <v>4</v>
      </c>
      <c r="B7" s="11" t="inlineStr">
        <is>
          <t>Martes y miércoles</t>
        </is>
      </c>
      <c r="C7" s="11" t="inlineStr">
        <is>
          <t>0110000</t>
        </is>
      </c>
    </row>
    <row r="8">
      <c r="A8" s="11" t="n">
        <v>5</v>
      </c>
      <c r="B8" s="11" t="inlineStr">
        <is>
          <t>Miércoles y jueves</t>
        </is>
      </c>
      <c r="C8" s="11" t="inlineStr">
        <is>
          <t>0011000</t>
        </is>
      </c>
    </row>
    <row r="9">
      <c r="A9" s="11" t="n">
        <v>6</v>
      </c>
      <c r="B9" s="11" t="inlineStr">
        <is>
          <t>Jueves y viernes</t>
        </is>
      </c>
      <c r="C9" s="11" t="inlineStr">
        <is>
          <t>0001100</t>
        </is>
      </c>
    </row>
    <row r="10">
      <c r="A10" s="11" t="n">
        <v>7</v>
      </c>
      <c r="B10" s="11" t="inlineStr">
        <is>
          <t>Viernes y sábado</t>
        </is>
      </c>
      <c r="C10" s="11" t="inlineStr">
        <is>
          <t>0000110</t>
        </is>
      </c>
    </row>
    <row r="11">
      <c r="A11" s="11" t="n">
        <v>11</v>
      </c>
      <c r="B11" s="11" t="inlineStr">
        <is>
          <t>Solo domingo</t>
        </is>
      </c>
      <c r="C11" s="11" t="inlineStr">
        <is>
          <t>0000001</t>
        </is>
      </c>
    </row>
    <row r="12">
      <c r="A12" s="11" t="n">
        <v>12</v>
      </c>
      <c r="B12" s="11" t="inlineStr">
        <is>
          <t>Solo lunes</t>
        </is>
      </c>
      <c r="C12" s="11" t="inlineStr">
        <is>
          <t>1000000</t>
        </is>
      </c>
    </row>
    <row r="13">
      <c r="A13" s="11" t="n">
        <v>13</v>
      </c>
      <c r="B13" s="11" t="inlineStr">
        <is>
          <t>Solo martes</t>
        </is>
      </c>
      <c r="C13" s="11" t="inlineStr">
        <is>
          <t>0100000</t>
        </is>
      </c>
    </row>
    <row r="14">
      <c r="A14" s="11" t="n">
        <v>14</v>
      </c>
      <c r="B14" s="11" t="inlineStr">
        <is>
          <t>Solo miércoles</t>
        </is>
      </c>
      <c r="C14" s="11" t="inlineStr">
        <is>
          <t>0010000</t>
        </is>
      </c>
    </row>
    <row r="15">
      <c r="A15" s="11" t="n">
        <v>15</v>
      </c>
      <c r="B15" s="11" t="inlineStr">
        <is>
          <t>Solo jueves</t>
        </is>
      </c>
      <c r="C15" s="11" t="inlineStr">
        <is>
          <t>0001000</t>
        </is>
      </c>
    </row>
    <row r="16">
      <c r="A16" s="11" t="n">
        <v>16</v>
      </c>
      <c r="B16" s="11" t="inlineStr">
        <is>
          <t>Solo viernes</t>
        </is>
      </c>
      <c r="C16" s="11" t="inlineStr">
        <is>
          <t>0000100</t>
        </is>
      </c>
    </row>
    <row r="17">
      <c r="A17" s="11" t="n">
        <v>17</v>
      </c>
      <c r="B17" s="11" t="inlineStr">
        <is>
          <t>Solo sábado</t>
        </is>
      </c>
      <c r="C17" s="11" t="inlineStr">
        <is>
          <t>0000010</t>
        </is>
      </c>
    </row>
    <row r="19">
      <c r="A19" t="inlineStr">
        <is>
          <t>La cadena tiene siete caracteres, de lunes a domingo: 1 = día de descanso, 0 = día laboral. Debe ir entre comillas.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0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</cols>
  <sheetData>
    <row r="1">
      <c r="A1" s="1" t="inlineStr">
        <is>
          <t>Festivos en Colombia</t>
        </is>
      </c>
    </row>
    <row r="2">
      <c r="A2" s="2" t="inlineStr">
        <is>
          <t>Ley 51 de 1983. Agregue al final de la lista los festivos de otros años: el rango «Festivos» llega hasta la fila 80.</t>
        </is>
      </c>
    </row>
    <row r="4">
      <c r="A4" s="3" t="inlineStr">
        <is>
          <t>Fecha</t>
        </is>
      </c>
      <c r="B4" s="3" t="inlineStr">
        <is>
          <t>Festivo</t>
        </is>
      </c>
    </row>
    <row r="5">
      <c r="A5" s="13" t="n">
        <v>45658</v>
      </c>
      <c r="B5" s="11" t="inlineStr">
        <is>
          <t>Año Nuevo 2025</t>
        </is>
      </c>
    </row>
    <row r="6">
      <c r="A6" s="13" t="n">
        <v>45663</v>
      </c>
      <c r="B6" s="11" t="inlineStr">
        <is>
          <t>Reyes Magos 2025</t>
        </is>
      </c>
    </row>
    <row r="7">
      <c r="A7" s="13" t="n">
        <v>45740</v>
      </c>
      <c r="B7" s="11" t="inlineStr">
        <is>
          <t>San José 2025</t>
        </is>
      </c>
    </row>
    <row r="8">
      <c r="A8" s="13" t="n">
        <v>45764</v>
      </c>
      <c r="B8" s="11" t="inlineStr">
        <is>
          <t>Jueves Santo 2025</t>
        </is>
      </c>
    </row>
    <row r="9">
      <c r="A9" s="13" t="n">
        <v>45765</v>
      </c>
      <c r="B9" s="11" t="inlineStr">
        <is>
          <t>Viernes Santo 2025</t>
        </is>
      </c>
    </row>
    <row r="10">
      <c r="A10" s="13" t="n">
        <v>45778</v>
      </c>
      <c r="B10" s="11" t="inlineStr">
        <is>
          <t>Día del Trabajo 2025</t>
        </is>
      </c>
    </row>
    <row r="11">
      <c r="A11" s="13" t="n">
        <v>45810</v>
      </c>
      <c r="B11" s="11" t="inlineStr">
        <is>
          <t>Ascensión del Señor 2025</t>
        </is>
      </c>
    </row>
    <row r="12">
      <c r="A12" s="13" t="n">
        <v>45831</v>
      </c>
      <c r="B12" s="11" t="inlineStr">
        <is>
          <t>Corpus Christi 2025</t>
        </is>
      </c>
    </row>
    <row r="13">
      <c r="A13" s="13" t="n">
        <v>45838</v>
      </c>
      <c r="B13" s="11" t="inlineStr">
        <is>
          <t>Sagrado Corazón 2025</t>
        </is>
      </c>
    </row>
    <row r="14">
      <c r="A14" s="13" t="n">
        <v>45838</v>
      </c>
      <c r="B14" s="11" t="inlineStr">
        <is>
          <t>San Pedro y San Pablo 2025</t>
        </is>
      </c>
    </row>
    <row r="15">
      <c r="A15" s="13" t="n">
        <v>45858</v>
      </c>
      <c r="B15" s="11" t="inlineStr">
        <is>
          <t>Independencia de Colombia 2025</t>
        </is>
      </c>
    </row>
    <row r="16">
      <c r="A16" s="13" t="n">
        <v>45876</v>
      </c>
      <c r="B16" s="11" t="inlineStr">
        <is>
          <t>Batalla de Boyacá 2025</t>
        </is>
      </c>
    </row>
    <row r="17">
      <c r="A17" s="13" t="n">
        <v>45887</v>
      </c>
      <c r="B17" s="11" t="inlineStr">
        <is>
          <t>Asunción de la Virgen 2025</t>
        </is>
      </c>
    </row>
    <row r="18">
      <c r="A18" s="13" t="n">
        <v>45943</v>
      </c>
      <c r="B18" s="11" t="inlineStr">
        <is>
          <t>Día de la Raza 2025</t>
        </is>
      </c>
    </row>
    <row r="19">
      <c r="A19" s="13" t="n">
        <v>45964</v>
      </c>
      <c r="B19" s="11" t="inlineStr">
        <is>
          <t>Todos los Santos 2025</t>
        </is>
      </c>
    </row>
    <row r="20">
      <c r="A20" s="13" t="n">
        <v>45978</v>
      </c>
      <c r="B20" s="11" t="inlineStr">
        <is>
          <t>Independencia de Cartagena 2025</t>
        </is>
      </c>
    </row>
    <row r="21">
      <c r="A21" s="13" t="n">
        <v>45999</v>
      </c>
      <c r="B21" s="11" t="inlineStr">
        <is>
          <t>Inmaculada Concepción 2025</t>
        </is>
      </c>
    </row>
    <row r="22">
      <c r="A22" s="13" t="n">
        <v>46016</v>
      </c>
      <c r="B22" s="11" t="inlineStr">
        <is>
          <t>Navidad 2025</t>
        </is>
      </c>
    </row>
    <row r="23">
      <c r="A23" s="13" t="n">
        <v>46023</v>
      </c>
      <c r="B23" s="11" t="inlineStr">
        <is>
          <t>Año Nuevo 2026</t>
        </is>
      </c>
    </row>
    <row r="24">
      <c r="A24" s="13" t="n">
        <v>46034</v>
      </c>
      <c r="B24" s="11" t="inlineStr">
        <is>
          <t>Reyes Magos 2026</t>
        </is>
      </c>
    </row>
    <row r="25">
      <c r="A25" s="13" t="n">
        <v>46104</v>
      </c>
      <c r="B25" s="11" t="inlineStr">
        <is>
          <t>San José 2026</t>
        </is>
      </c>
    </row>
    <row r="26">
      <c r="A26" s="13" t="n">
        <v>46114</v>
      </c>
      <c r="B26" s="11" t="inlineStr">
        <is>
          <t>Jueves Santo 2026</t>
        </is>
      </c>
    </row>
    <row r="27">
      <c r="A27" s="13" t="n">
        <v>46115</v>
      </c>
      <c r="B27" s="11" t="inlineStr">
        <is>
          <t>Viernes Santo 2026</t>
        </is>
      </c>
    </row>
    <row r="28">
      <c r="A28" s="13" t="n">
        <v>46143</v>
      </c>
      <c r="B28" s="11" t="inlineStr">
        <is>
          <t>Día del Trabajo 2026</t>
        </is>
      </c>
    </row>
    <row r="29">
      <c r="A29" s="13" t="n">
        <v>46160</v>
      </c>
      <c r="B29" s="11" t="inlineStr">
        <is>
          <t>Ascensión del Señor 2026</t>
        </is>
      </c>
    </row>
    <row r="30">
      <c r="A30" s="13" t="n">
        <v>46181</v>
      </c>
      <c r="B30" s="11" t="inlineStr">
        <is>
          <t>Corpus Christi 2026</t>
        </is>
      </c>
    </row>
    <row r="31">
      <c r="A31" s="13" t="n">
        <v>46188</v>
      </c>
      <c r="B31" s="11" t="inlineStr">
        <is>
          <t>Sagrado Corazón 2026</t>
        </is>
      </c>
    </row>
    <row r="32">
      <c r="A32" s="13" t="n">
        <v>46202</v>
      </c>
      <c r="B32" s="11" t="inlineStr">
        <is>
          <t>San Pedro y San Pablo 2026</t>
        </is>
      </c>
    </row>
    <row r="33">
      <c r="A33" s="13" t="n">
        <v>46216</v>
      </c>
      <c r="B33" s="11" t="inlineStr">
        <is>
          <t>Virgen de Chiquinquirá 2026</t>
        </is>
      </c>
    </row>
    <row r="34">
      <c r="A34" s="13" t="n">
        <v>46223</v>
      </c>
      <c r="B34" s="11" t="inlineStr">
        <is>
          <t>Independencia de Colombia 2026</t>
        </is>
      </c>
    </row>
    <row r="35">
      <c r="A35" s="13" t="n">
        <v>46241</v>
      </c>
      <c r="B35" s="11" t="inlineStr">
        <is>
          <t>Batalla de Boyacá 2026</t>
        </is>
      </c>
    </row>
    <row r="36">
      <c r="A36" s="13" t="n">
        <v>46251</v>
      </c>
      <c r="B36" s="11" t="inlineStr">
        <is>
          <t>Asunción de la Virgen 2026</t>
        </is>
      </c>
    </row>
    <row r="37">
      <c r="A37" s="13" t="n">
        <v>46307</v>
      </c>
      <c r="B37" s="11" t="inlineStr">
        <is>
          <t>Día de la Raza 2026</t>
        </is>
      </c>
    </row>
    <row r="38">
      <c r="A38" s="13" t="n">
        <v>46328</v>
      </c>
      <c r="B38" s="11" t="inlineStr">
        <is>
          <t>Todos los Santos 2026</t>
        </is>
      </c>
    </row>
    <row r="39">
      <c r="A39" s="13" t="n">
        <v>46342</v>
      </c>
      <c r="B39" s="11" t="inlineStr">
        <is>
          <t>Independencia de Cartagena 2026</t>
        </is>
      </c>
    </row>
    <row r="40">
      <c r="A40" s="13" t="n">
        <v>46364</v>
      </c>
      <c r="B40" s="11" t="inlineStr">
        <is>
          <t>Inmaculada Concepción 2026</t>
        </is>
      </c>
    </row>
    <row r="41">
      <c r="A41" s="13" t="n">
        <v>46381</v>
      </c>
      <c r="B41" s="11" t="inlineStr">
        <is>
          <t>Navidad 2026</t>
        </is>
      </c>
    </row>
    <row r="42">
      <c r="A42" s="13" t="n">
        <v>46388</v>
      </c>
      <c r="B42" s="11" t="inlineStr">
        <is>
          <t>Año Nuevo 2027</t>
        </is>
      </c>
    </row>
    <row r="43">
      <c r="A43" s="13" t="n">
        <v>46398</v>
      </c>
      <c r="B43" s="11" t="inlineStr">
        <is>
          <t>Reyes Magos 2027</t>
        </is>
      </c>
    </row>
    <row r="44">
      <c r="A44" s="13" t="n">
        <v>46468</v>
      </c>
      <c r="B44" s="11" t="inlineStr">
        <is>
          <t>San José 2027</t>
        </is>
      </c>
    </row>
    <row r="45">
      <c r="A45" s="13" t="n">
        <v>46471</v>
      </c>
      <c r="B45" s="11" t="inlineStr">
        <is>
          <t>Jueves Santo 2027</t>
        </is>
      </c>
    </row>
    <row r="46">
      <c r="A46" s="13" t="n">
        <v>46472</v>
      </c>
      <c r="B46" s="11" t="inlineStr">
        <is>
          <t>Viernes Santo 2027</t>
        </is>
      </c>
    </row>
    <row r="47">
      <c r="A47" s="13" t="n">
        <v>46508</v>
      </c>
      <c r="B47" s="11" t="inlineStr">
        <is>
          <t>Día del Trabajo 2027</t>
        </is>
      </c>
    </row>
    <row r="48">
      <c r="A48" s="13" t="n">
        <v>46517</v>
      </c>
      <c r="B48" s="11" t="inlineStr">
        <is>
          <t>Ascensión del Señor 2027</t>
        </is>
      </c>
    </row>
    <row r="49">
      <c r="A49" s="13" t="n">
        <v>46538</v>
      </c>
      <c r="B49" s="11" t="inlineStr">
        <is>
          <t>Corpus Christi 2027</t>
        </is>
      </c>
    </row>
    <row r="50">
      <c r="A50" s="13" t="n">
        <v>46545</v>
      </c>
      <c r="B50" s="11" t="inlineStr">
        <is>
          <t>Sagrado Corazón 2027</t>
        </is>
      </c>
    </row>
    <row r="51">
      <c r="A51" s="13" t="n">
        <v>46573</v>
      </c>
      <c r="B51" s="11" t="inlineStr">
        <is>
          <t>San Pedro y San Pablo 2027</t>
        </is>
      </c>
    </row>
    <row r="52">
      <c r="A52" s="13" t="n">
        <v>46580</v>
      </c>
      <c r="B52" s="11" t="inlineStr">
        <is>
          <t>Virgen de Chiquinquirá 2027</t>
        </is>
      </c>
    </row>
    <row r="53">
      <c r="A53" s="13" t="n">
        <v>46588</v>
      </c>
      <c r="B53" s="11" t="inlineStr">
        <is>
          <t>Independencia de Colombia 2027</t>
        </is>
      </c>
    </row>
    <row r="54">
      <c r="A54" s="13" t="n">
        <v>46606</v>
      </c>
      <c r="B54" s="11" t="inlineStr">
        <is>
          <t>Batalla de Boyacá 2027</t>
        </is>
      </c>
    </row>
    <row r="55">
      <c r="A55" s="13" t="n">
        <v>46615</v>
      </c>
      <c r="B55" s="11" t="inlineStr">
        <is>
          <t>Asunción de la Virgen 2027</t>
        </is>
      </c>
    </row>
    <row r="56">
      <c r="A56" s="13" t="n">
        <v>46678</v>
      </c>
      <c r="B56" s="11" t="inlineStr">
        <is>
          <t>Día de la Raza 2027</t>
        </is>
      </c>
    </row>
    <row r="57">
      <c r="A57" s="13" t="n">
        <v>46692</v>
      </c>
      <c r="B57" s="11" t="inlineStr">
        <is>
          <t>Todos los Santos 2027</t>
        </is>
      </c>
    </row>
    <row r="58">
      <c r="A58" s="13" t="n">
        <v>46706</v>
      </c>
      <c r="B58" s="11" t="inlineStr">
        <is>
          <t>Independencia de Cartagena 2027</t>
        </is>
      </c>
    </row>
    <row r="59">
      <c r="A59" s="13" t="n">
        <v>46729</v>
      </c>
      <c r="B59" s="11" t="inlineStr">
        <is>
          <t>Inmaculada Concepción 2027</t>
        </is>
      </c>
    </row>
    <row r="60">
      <c r="A60" s="13" t="n">
        <v>46746</v>
      </c>
      <c r="B60" s="11" t="inlineStr">
        <is>
          <t>Navidad 2027</t>
        </is>
      </c>
    </row>
    <row r="61">
      <c r="A61" s="13" t="n">
        <v>46753</v>
      </c>
      <c r="B61" s="11" t="inlineStr">
        <is>
          <t>Año Nuevo 2028</t>
        </is>
      </c>
    </row>
    <row r="62">
      <c r="A62" s="13" t="n">
        <v>46762</v>
      </c>
      <c r="B62" s="11" t="inlineStr">
        <is>
          <t>Reyes Magos 2028</t>
        </is>
      </c>
    </row>
    <row r="63">
      <c r="A63" s="13" t="n">
        <v>46832</v>
      </c>
      <c r="B63" s="11" t="inlineStr">
        <is>
          <t>San José 2028</t>
        </is>
      </c>
    </row>
    <row r="64">
      <c r="A64" s="13" t="n">
        <v>46856</v>
      </c>
      <c r="B64" s="11" t="inlineStr">
        <is>
          <t>Jueves Santo 2028</t>
        </is>
      </c>
    </row>
    <row r="65">
      <c r="A65" s="13" t="n">
        <v>46857</v>
      </c>
      <c r="B65" s="11" t="inlineStr">
        <is>
          <t>Viernes Santo 2028</t>
        </is>
      </c>
    </row>
    <row r="66">
      <c r="A66" s="13" t="n">
        <v>46874</v>
      </c>
      <c r="B66" s="11" t="inlineStr">
        <is>
          <t>Día del Trabajo 2028</t>
        </is>
      </c>
    </row>
    <row r="67">
      <c r="A67" s="13" t="n">
        <v>46902</v>
      </c>
      <c r="B67" s="11" t="inlineStr">
        <is>
          <t>Ascensión del Señor 2028</t>
        </is>
      </c>
    </row>
    <row r="68">
      <c r="A68" s="13" t="n">
        <v>46923</v>
      </c>
      <c r="B68" s="11" t="inlineStr">
        <is>
          <t>Corpus Christi 2028</t>
        </is>
      </c>
    </row>
    <row r="69">
      <c r="A69" s="13" t="n">
        <v>46930</v>
      </c>
      <c r="B69" s="11" t="inlineStr">
        <is>
          <t>Sagrado Corazón 2028</t>
        </is>
      </c>
    </row>
    <row r="70">
      <c r="A70" s="13" t="n">
        <v>46937</v>
      </c>
      <c r="B70" s="11" t="inlineStr">
        <is>
          <t>San Pedro y San Pablo 2028</t>
        </is>
      </c>
    </row>
    <row r="71">
      <c r="A71" s="13" t="n">
        <v>46944</v>
      </c>
      <c r="B71" s="11" t="inlineStr">
        <is>
          <t>Virgen de Chiquinquirá 2028</t>
        </is>
      </c>
    </row>
    <row r="72">
      <c r="A72" s="13" t="n">
        <v>46954</v>
      </c>
      <c r="B72" s="11" t="inlineStr">
        <is>
          <t>Independencia de Colombia 2028</t>
        </is>
      </c>
    </row>
    <row r="73">
      <c r="A73" s="13" t="n">
        <v>46972</v>
      </c>
      <c r="B73" s="11" t="inlineStr">
        <is>
          <t>Batalla de Boyacá 2028</t>
        </is>
      </c>
    </row>
    <row r="74">
      <c r="A74" s="13" t="n">
        <v>46986</v>
      </c>
      <c r="B74" s="11" t="inlineStr">
        <is>
          <t>Asunción de la Virgen 2028</t>
        </is>
      </c>
    </row>
    <row r="75">
      <c r="A75" s="13" t="n">
        <v>47042</v>
      </c>
      <c r="B75" s="11" t="inlineStr">
        <is>
          <t>Día de la Raza 2028</t>
        </is>
      </c>
    </row>
    <row r="76">
      <c r="A76" s="13" t="n">
        <v>47063</v>
      </c>
      <c r="B76" s="11" t="inlineStr">
        <is>
          <t>Todos los Santos 2028</t>
        </is>
      </c>
    </row>
    <row r="77">
      <c r="A77" s="13" t="n">
        <v>47070</v>
      </c>
      <c r="B77" s="11" t="inlineStr">
        <is>
          <t>Independencia de Cartagena 2028</t>
        </is>
      </c>
    </row>
    <row r="78">
      <c r="A78" s="13" t="n">
        <v>47095</v>
      </c>
      <c r="B78" s="11" t="inlineStr">
        <is>
          <t>Inmaculada Concepción 2028</t>
        </is>
      </c>
    </row>
    <row r="79">
      <c r="A79" s="13" t="n">
        <v>47112</v>
      </c>
      <c r="B79" s="11" t="inlineStr">
        <is>
          <t>Navidad 2028</t>
        </is>
      </c>
    </row>
    <row r="80">
      <c r="A80" s="4" t="n"/>
      <c r="B8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2026-10-19T14:51:20Z</dcterms:created>
  <dcterms:modified xmlns:dcterms="http://purl.org/dc/terms/" xmlns:xsi="http://www.w3.org/2001/XMLSchema-instance" xsi:type="dcterms:W3CDTF">2026-10-19T14:51:20Z</dcterms:modified>
</cp:coreProperties>
</file>