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ámetros y métodos" sheetId="1" state="visible" r:id="rId1"/>
    <sheet xmlns:r="http://schemas.openxmlformats.org/officeDocument/2006/relationships" name="Mensual línea recta" sheetId="2" state="visible" r:id="rId2"/>
    <sheet xmlns:r="http://schemas.openxmlformats.org/officeDocument/2006/relationships" name="Unidades de producción" sheetId="3" state="visible" r:id="rId3"/>
    <sheet xmlns:r="http://schemas.openxmlformats.org/officeDocument/2006/relationships" name="Tasas fiscales art. 137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mm/yyyy"/>
    <numFmt numFmtId="167" formatCode="0.0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1F386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3" fontId="0" fillId="2" borderId="1" pivotButton="0" quotePrefix="0" xfId="0"/>
    <xf numFmtId="0" fontId="4" fillId="0" borderId="0" pivotButton="0" quotePrefix="0" xfId="0"/>
    <xf numFmtId="0" fontId="5" fillId="3" borderId="1" pivotButton="0" quotePrefix="0" xfId="0"/>
    <xf numFmtId="0" fontId="0" fillId="0" borderId="1" pivotButton="0" quotePrefix="0" xfId="0"/>
    <xf numFmtId="3" fontId="0" fillId="4" borderId="1" pivotButton="0" quotePrefix="0" xfId="0"/>
    <xf numFmtId="0" fontId="0" fillId="2" borderId="0" pivotButton="0" quotePrefix="0" xfId="0"/>
    <xf numFmtId="0" fontId="0" fillId="4" borderId="0" pivotButton="0" quotePrefix="0" xfId="0"/>
    <xf numFmtId="165" fontId="0" fillId="2" borderId="1" pivotButton="0" quotePrefix="0" xfId="0"/>
    <xf numFmtId="0" fontId="5" fillId="3" borderId="1" applyAlignment="1" pivotButton="0" quotePrefix="0" xfId="0">
      <alignment vertical="center" wrapText="1"/>
    </xf>
    <xf numFmtId="166" fontId="0" fillId="4" borderId="1" pivotButton="0" quotePrefix="0" xfId="0"/>
    <xf numFmtId="4" fontId="0" fillId="4" borderId="1" pivotButton="0" quotePrefix="0" xfId="0"/>
    <xf numFmtId="10" fontId="0" fillId="0" borderId="1" pivotButton="0" quotePrefix="0" xfId="0"/>
    <xf numFmtId="167" fontId="0" fillId="4" borderId="1" pivotButton="0" quotePrefix="0" xfId="0"/>
    <xf numFmtId="10" fontId="0" fillId="4" borderId="1" pivotButton="0" quotePrefix="0" xfId="0"/>
    <xf numFmtId="1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3" customWidth="1" min="5" max="5"/>
    <col width="15" customWidth="1" min="6" max="6"/>
    <col width="15" customWidth="1" min="7" max="7"/>
    <col width="15" customWidth="1" min="8" max="8"/>
    <col width="15" customWidth="1" min="9" max="9"/>
    <col width="3" customWidth="1" min="10" max="10"/>
    <col width="15" customWidth="1" min="11" max="11"/>
    <col width="15" customWidth="1" min="12" max="12"/>
    <col width="15" customWidth="1" min="13" max="13"/>
    <col width="15" customWidth="1" min="14" max="14"/>
    <col width="3" customWidth="1" min="15" max="15"/>
    <col width="15" customWidth="1" min="16" max="16"/>
    <col width="15" customWidth="1" min="17" max="17"/>
    <col width="15" customWidth="1" min="18" max="18"/>
    <col width="15" customWidth="1" min="19" max="19"/>
  </cols>
  <sheetData>
    <row r="1">
      <c r="A1" s="1" t="inlineStr">
        <is>
          <t>Tabla de depreciación de activos fijos</t>
        </is>
      </c>
    </row>
    <row r="2">
      <c r="A2" s="2" t="inlineStr">
        <is>
          <t>Gerencie.com. Cambie los datos amarillos; las cuatro tablas se recalculan.</t>
        </is>
      </c>
    </row>
    <row r="3">
      <c r="A3" s="3" t="inlineStr">
        <is>
          <t>Activo</t>
        </is>
      </c>
      <c r="B3" s="4" t="inlineStr">
        <is>
          <t>Edificio de oficinas</t>
        </is>
      </c>
    </row>
    <row r="4">
      <c r="A4" s="3" t="inlineStr">
        <is>
          <t>Costo</t>
        </is>
      </c>
      <c r="B4" s="5" t="n">
        <v>120000000</v>
      </c>
    </row>
    <row r="5">
      <c r="A5" s="3" t="inlineStr">
        <is>
          <t>Valor residual</t>
        </is>
      </c>
      <c r="B5" s="5" t="n">
        <v>10000000</v>
      </c>
    </row>
    <row r="6">
      <c r="A6" s="3" t="inlineStr">
        <is>
          <t>Vida útil (años)</t>
        </is>
      </c>
      <c r="B6" s="4" t="n">
        <v>10</v>
      </c>
    </row>
    <row r="8">
      <c r="A8" s="6" t="inlineStr">
        <is>
          <t>Línea recta =SLN(costo;residual;vida)</t>
        </is>
      </c>
      <c r="F8" s="6" t="inlineStr">
        <is>
          <t>Suma de los dígitos =SYD(costo;residual;vida;periodo)</t>
        </is>
      </c>
      <c r="K8" s="6" t="inlineStr">
        <is>
          <t>Saldo decreciente =DB(costo;residual;vida;periodo)</t>
        </is>
      </c>
      <c r="P8" s="6" t="inlineStr">
        <is>
          <t>Doble saldo decreciente =DDB(costo;residual;vida;periodo)</t>
        </is>
      </c>
    </row>
    <row r="9">
      <c r="A9" s="7" t="inlineStr">
        <is>
          <t>Año</t>
        </is>
      </c>
      <c r="B9" s="7" t="inlineStr">
        <is>
          <t>Cuota</t>
        </is>
      </c>
      <c r="C9" s="7" t="inlineStr">
        <is>
          <t>Depreciación acumulada</t>
        </is>
      </c>
      <c r="D9" s="7" t="inlineStr">
        <is>
          <t>Valor en libros</t>
        </is>
      </c>
      <c r="F9" s="7" t="inlineStr">
        <is>
          <t>Año</t>
        </is>
      </c>
      <c r="G9" s="7" t="inlineStr">
        <is>
          <t>Cuota</t>
        </is>
      </c>
      <c r="H9" s="7" t="inlineStr">
        <is>
          <t>Depreciación acumulada</t>
        </is>
      </c>
      <c r="I9" s="7" t="inlineStr">
        <is>
          <t>Valor en libros</t>
        </is>
      </c>
      <c r="K9" s="7" t="inlineStr">
        <is>
          <t>Año</t>
        </is>
      </c>
      <c r="L9" s="7" t="inlineStr">
        <is>
          <t>Cuota</t>
        </is>
      </c>
      <c r="M9" s="7" t="inlineStr">
        <is>
          <t>Depreciación acumulada</t>
        </is>
      </c>
      <c r="N9" s="7" t="inlineStr">
        <is>
          <t>Valor en libros</t>
        </is>
      </c>
      <c r="P9" s="7" t="inlineStr">
        <is>
          <t>Año</t>
        </is>
      </c>
      <c r="Q9" s="7" t="inlineStr">
        <is>
          <t>Cuota</t>
        </is>
      </c>
      <c r="R9" s="7" t="inlineStr">
        <is>
          <t>Depreciación acumulada</t>
        </is>
      </c>
      <c r="S9" s="7" t="inlineStr">
        <is>
          <t>Valor en libros</t>
        </is>
      </c>
    </row>
    <row r="10">
      <c r="A10" s="8" t="n">
        <v>1</v>
      </c>
      <c r="B10" s="9">
        <f>IF(A10&gt;$B$6,"",SLN($B$4,$B$5,$B$6))</f>
        <v/>
      </c>
      <c r="C10" s="9">
        <f>IF(B10="","",SUM(B$10:B10))</f>
        <v/>
      </c>
      <c r="D10" s="9">
        <f>IF(B10="","",$B$4-C10)</f>
        <v/>
      </c>
      <c r="F10" s="8" t="n">
        <v>1</v>
      </c>
      <c r="G10" s="9">
        <f>IF(F10&gt;$B$6,"",SYD($B$4,$B$5,$B$6,1))</f>
        <v/>
      </c>
      <c r="H10" s="9">
        <f>IF(G10="","",SUM(G$10:G10))</f>
        <v/>
      </c>
      <c r="I10" s="9">
        <f>IF(G10="","",$B$4-H10)</f>
        <v/>
      </c>
      <c r="K10" s="8" t="n">
        <v>1</v>
      </c>
      <c r="L10" s="9">
        <f>IF(K10&gt;$B$6,"",DB($B$4,$B$5,$B$6,1))</f>
        <v/>
      </c>
      <c r="M10" s="9">
        <f>IF(L10="","",SUM(L$10:L10))</f>
        <v/>
      </c>
      <c r="N10" s="9">
        <f>IF(L10="","",$B$4-M10)</f>
        <v/>
      </c>
      <c r="P10" s="8" t="n">
        <v>1</v>
      </c>
      <c r="Q10" s="9">
        <f>IF(P10&gt;$B$6,"",MIN(DDB($B$4,$B$5,$B$6,1),$B$4-$B$5))</f>
        <v/>
      </c>
      <c r="R10" s="9">
        <f>IF(Q10="","",SUM(Q$10:Q10))</f>
        <v/>
      </c>
      <c r="S10" s="9">
        <f>IF(Q10="","",$B$4-R10)</f>
        <v/>
      </c>
    </row>
    <row r="11">
      <c r="A11" s="8" t="n">
        <v>2</v>
      </c>
      <c r="B11" s="9">
        <f>IF(A11&gt;$B$6,"",SLN($B$4,$B$5,$B$6))</f>
        <v/>
      </c>
      <c r="C11" s="9">
        <f>IF(B11="","",SUM(B$10:B11))</f>
        <v/>
      </c>
      <c r="D11" s="9">
        <f>IF(B11="","",$B$4-C11)</f>
        <v/>
      </c>
      <c r="F11" s="8" t="n">
        <v>2</v>
      </c>
      <c r="G11" s="9">
        <f>IF(F11&gt;$B$6,"",SYD($B$4,$B$5,$B$6,2))</f>
        <v/>
      </c>
      <c r="H11" s="9">
        <f>IF(G11="","",SUM(G$10:G11))</f>
        <v/>
      </c>
      <c r="I11" s="9">
        <f>IF(G11="","",$B$4-H11)</f>
        <v/>
      </c>
      <c r="K11" s="8" t="n">
        <v>2</v>
      </c>
      <c r="L11" s="9">
        <f>IF(K11&gt;$B$6,"",DB($B$4,$B$5,$B$6,2))</f>
        <v/>
      </c>
      <c r="M11" s="9">
        <f>IF(L11="","",SUM(L$10:L11))</f>
        <v/>
      </c>
      <c r="N11" s="9">
        <f>IF(L11="","",$B$4-M11)</f>
        <v/>
      </c>
      <c r="P11" s="8" t="n">
        <v>2</v>
      </c>
      <c r="Q11" s="9">
        <f>IF(P11&gt;$B$6,"",MIN(DDB($B$4,$B$5,$B$6,2),S10-$B$5))</f>
        <v/>
      </c>
      <c r="R11" s="9">
        <f>IF(Q11="","",SUM(Q$10:Q11))</f>
        <v/>
      </c>
      <c r="S11" s="9">
        <f>IF(Q11="","",$B$4-R11)</f>
        <v/>
      </c>
    </row>
    <row r="12">
      <c r="A12" s="8" t="n">
        <v>3</v>
      </c>
      <c r="B12" s="9">
        <f>IF(A12&gt;$B$6,"",SLN($B$4,$B$5,$B$6))</f>
        <v/>
      </c>
      <c r="C12" s="9">
        <f>IF(B12="","",SUM(B$10:B12))</f>
        <v/>
      </c>
      <c r="D12" s="9">
        <f>IF(B12="","",$B$4-C12)</f>
        <v/>
      </c>
      <c r="F12" s="8" t="n">
        <v>3</v>
      </c>
      <c r="G12" s="9">
        <f>IF(F12&gt;$B$6,"",SYD($B$4,$B$5,$B$6,3))</f>
        <v/>
      </c>
      <c r="H12" s="9">
        <f>IF(G12="","",SUM(G$10:G12))</f>
        <v/>
      </c>
      <c r="I12" s="9">
        <f>IF(G12="","",$B$4-H12)</f>
        <v/>
      </c>
      <c r="K12" s="8" t="n">
        <v>3</v>
      </c>
      <c r="L12" s="9">
        <f>IF(K12&gt;$B$6,"",DB($B$4,$B$5,$B$6,3))</f>
        <v/>
      </c>
      <c r="M12" s="9">
        <f>IF(L12="","",SUM(L$10:L12))</f>
        <v/>
      </c>
      <c r="N12" s="9">
        <f>IF(L12="","",$B$4-M12)</f>
        <v/>
      </c>
      <c r="P12" s="8" t="n">
        <v>3</v>
      </c>
      <c r="Q12" s="9">
        <f>IF(P12&gt;$B$6,"",MIN(DDB($B$4,$B$5,$B$6,3),S11-$B$5))</f>
        <v/>
      </c>
      <c r="R12" s="9">
        <f>IF(Q12="","",SUM(Q$10:Q12))</f>
        <v/>
      </c>
      <c r="S12" s="9">
        <f>IF(Q12="","",$B$4-R12)</f>
        <v/>
      </c>
    </row>
    <row r="13">
      <c r="A13" s="8" t="n">
        <v>4</v>
      </c>
      <c r="B13" s="9">
        <f>IF(A13&gt;$B$6,"",SLN($B$4,$B$5,$B$6))</f>
        <v/>
      </c>
      <c r="C13" s="9">
        <f>IF(B13="","",SUM(B$10:B13))</f>
        <v/>
      </c>
      <c r="D13" s="9">
        <f>IF(B13="","",$B$4-C13)</f>
        <v/>
      </c>
      <c r="F13" s="8" t="n">
        <v>4</v>
      </c>
      <c r="G13" s="9">
        <f>IF(F13&gt;$B$6,"",SYD($B$4,$B$5,$B$6,4))</f>
        <v/>
      </c>
      <c r="H13" s="9">
        <f>IF(G13="","",SUM(G$10:G13))</f>
        <v/>
      </c>
      <c r="I13" s="9">
        <f>IF(G13="","",$B$4-H13)</f>
        <v/>
      </c>
      <c r="K13" s="8" t="n">
        <v>4</v>
      </c>
      <c r="L13" s="9">
        <f>IF(K13&gt;$B$6,"",DB($B$4,$B$5,$B$6,4))</f>
        <v/>
      </c>
      <c r="M13" s="9">
        <f>IF(L13="","",SUM(L$10:L13))</f>
        <v/>
      </c>
      <c r="N13" s="9">
        <f>IF(L13="","",$B$4-M13)</f>
        <v/>
      </c>
      <c r="P13" s="8" t="n">
        <v>4</v>
      </c>
      <c r="Q13" s="9">
        <f>IF(P13&gt;$B$6,"",MIN(DDB($B$4,$B$5,$B$6,4),S12-$B$5))</f>
        <v/>
      </c>
      <c r="R13" s="9">
        <f>IF(Q13="","",SUM(Q$10:Q13))</f>
        <v/>
      </c>
      <c r="S13" s="9">
        <f>IF(Q13="","",$B$4-R13)</f>
        <v/>
      </c>
    </row>
    <row r="14">
      <c r="A14" s="8" t="n">
        <v>5</v>
      </c>
      <c r="B14" s="9">
        <f>IF(A14&gt;$B$6,"",SLN($B$4,$B$5,$B$6))</f>
        <v/>
      </c>
      <c r="C14" s="9">
        <f>IF(B14="","",SUM(B$10:B14))</f>
        <v/>
      </c>
      <c r="D14" s="9">
        <f>IF(B14="","",$B$4-C14)</f>
        <v/>
      </c>
      <c r="F14" s="8" t="n">
        <v>5</v>
      </c>
      <c r="G14" s="9">
        <f>IF(F14&gt;$B$6,"",SYD($B$4,$B$5,$B$6,5))</f>
        <v/>
      </c>
      <c r="H14" s="9">
        <f>IF(G14="","",SUM(G$10:G14))</f>
        <v/>
      </c>
      <c r="I14" s="9">
        <f>IF(G14="","",$B$4-H14)</f>
        <v/>
      </c>
      <c r="K14" s="8" t="n">
        <v>5</v>
      </c>
      <c r="L14" s="9">
        <f>IF(K14&gt;$B$6,"",DB($B$4,$B$5,$B$6,5))</f>
        <v/>
      </c>
      <c r="M14" s="9">
        <f>IF(L14="","",SUM(L$10:L14))</f>
        <v/>
      </c>
      <c r="N14" s="9">
        <f>IF(L14="","",$B$4-M14)</f>
        <v/>
      </c>
      <c r="P14" s="8" t="n">
        <v>5</v>
      </c>
      <c r="Q14" s="9">
        <f>IF(P14&gt;$B$6,"",MIN(DDB($B$4,$B$5,$B$6,5),S13-$B$5))</f>
        <v/>
      </c>
      <c r="R14" s="9">
        <f>IF(Q14="","",SUM(Q$10:Q14))</f>
        <v/>
      </c>
      <c r="S14" s="9">
        <f>IF(Q14="","",$B$4-R14)</f>
        <v/>
      </c>
    </row>
    <row r="15">
      <c r="A15" s="8" t="n">
        <v>6</v>
      </c>
      <c r="B15" s="9">
        <f>IF(A15&gt;$B$6,"",SLN($B$4,$B$5,$B$6))</f>
        <v/>
      </c>
      <c r="C15" s="9">
        <f>IF(B15="","",SUM(B$10:B15))</f>
        <v/>
      </c>
      <c r="D15" s="9">
        <f>IF(B15="","",$B$4-C15)</f>
        <v/>
      </c>
      <c r="F15" s="8" t="n">
        <v>6</v>
      </c>
      <c r="G15" s="9">
        <f>IF(F15&gt;$B$6,"",SYD($B$4,$B$5,$B$6,6))</f>
        <v/>
      </c>
      <c r="H15" s="9">
        <f>IF(G15="","",SUM(G$10:G15))</f>
        <v/>
      </c>
      <c r="I15" s="9">
        <f>IF(G15="","",$B$4-H15)</f>
        <v/>
      </c>
      <c r="K15" s="8" t="n">
        <v>6</v>
      </c>
      <c r="L15" s="9">
        <f>IF(K15&gt;$B$6,"",DB($B$4,$B$5,$B$6,6))</f>
        <v/>
      </c>
      <c r="M15" s="9">
        <f>IF(L15="","",SUM(L$10:L15))</f>
        <v/>
      </c>
      <c r="N15" s="9">
        <f>IF(L15="","",$B$4-M15)</f>
        <v/>
      </c>
      <c r="P15" s="8" t="n">
        <v>6</v>
      </c>
      <c r="Q15" s="9">
        <f>IF(P15&gt;$B$6,"",MIN(DDB($B$4,$B$5,$B$6,6),S14-$B$5))</f>
        <v/>
      </c>
      <c r="R15" s="9">
        <f>IF(Q15="","",SUM(Q$10:Q15))</f>
        <v/>
      </c>
      <c r="S15" s="9">
        <f>IF(Q15="","",$B$4-R15)</f>
        <v/>
      </c>
    </row>
    <row r="16">
      <c r="A16" s="8" t="n">
        <v>7</v>
      </c>
      <c r="B16" s="9">
        <f>IF(A16&gt;$B$6,"",SLN($B$4,$B$5,$B$6))</f>
        <v/>
      </c>
      <c r="C16" s="9">
        <f>IF(B16="","",SUM(B$10:B16))</f>
        <v/>
      </c>
      <c r="D16" s="9">
        <f>IF(B16="","",$B$4-C16)</f>
        <v/>
      </c>
      <c r="F16" s="8" t="n">
        <v>7</v>
      </c>
      <c r="G16" s="9">
        <f>IF(F16&gt;$B$6,"",SYD($B$4,$B$5,$B$6,7))</f>
        <v/>
      </c>
      <c r="H16" s="9">
        <f>IF(G16="","",SUM(G$10:G16))</f>
        <v/>
      </c>
      <c r="I16" s="9">
        <f>IF(G16="","",$B$4-H16)</f>
        <v/>
      </c>
      <c r="K16" s="8" t="n">
        <v>7</v>
      </c>
      <c r="L16" s="9">
        <f>IF(K16&gt;$B$6,"",DB($B$4,$B$5,$B$6,7))</f>
        <v/>
      </c>
      <c r="M16" s="9">
        <f>IF(L16="","",SUM(L$10:L16))</f>
        <v/>
      </c>
      <c r="N16" s="9">
        <f>IF(L16="","",$B$4-M16)</f>
        <v/>
      </c>
      <c r="P16" s="8" t="n">
        <v>7</v>
      </c>
      <c r="Q16" s="9">
        <f>IF(P16&gt;$B$6,"",MIN(DDB($B$4,$B$5,$B$6,7),S15-$B$5))</f>
        <v/>
      </c>
      <c r="R16" s="9">
        <f>IF(Q16="","",SUM(Q$10:Q16))</f>
        <v/>
      </c>
      <c r="S16" s="9">
        <f>IF(Q16="","",$B$4-R16)</f>
        <v/>
      </c>
    </row>
    <row r="17">
      <c r="A17" s="8" t="n">
        <v>8</v>
      </c>
      <c r="B17" s="9">
        <f>IF(A17&gt;$B$6,"",SLN($B$4,$B$5,$B$6))</f>
        <v/>
      </c>
      <c r="C17" s="9">
        <f>IF(B17="","",SUM(B$10:B17))</f>
        <v/>
      </c>
      <c r="D17" s="9">
        <f>IF(B17="","",$B$4-C17)</f>
        <v/>
      </c>
      <c r="F17" s="8" t="n">
        <v>8</v>
      </c>
      <c r="G17" s="9">
        <f>IF(F17&gt;$B$6,"",SYD($B$4,$B$5,$B$6,8))</f>
        <v/>
      </c>
      <c r="H17" s="9">
        <f>IF(G17="","",SUM(G$10:G17))</f>
        <v/>
      </c>
      <c r="I17" s="9">
        <f>IF(G17="","",$B$4-H17)</f>
        <v/>
      </c>
      <c r="K17" s="8" t="n">
        <v>8</v>
      </c>
      <c r="L17" s="9">
        <f>IF(K17&gt;$B$6,"",DB($B$4,$B$5,$B$6,8))</f>
        <v/>
      </c>
      <c r="M17" s="9">
        <f>IF(L17="","",SUM(L$10:L17))</f>
        <v/>
      </c>
      <c r="N17" s="9">
        <f>IF(L17="","",$B$4-M17)</f>
        <v/>
      </c>
      <c r="P17" s="8" t="n">
        <v>8</v>
      </c>
      <c r="Q17" s="9">
        <f>IF(P17&gt;$B$6,"",MIN(DDB($B$4,$B$5,$B$6,8),S16-$B$5))</f>
        <v/>
      </c>
      <c r="R17" s="9">
        <f>IF(Q17="","",SUM(Q$10:Q17))</f>
        <v/>
      </c>
      <c r="S17" s="9">
        <f>IF(Q17="","",$B$4-R17)</f>
        <v/>
      </c>
    </row>
    <row r="18">
      <c r="A18" s="8" t="n">
        <v>9</v>
      </c>
      <c r="B18" s="9">
        <f>IF(A18&gt;$B$6,"",SLN($B$4,$B$5,$B$6))</f>
        <v/>
      </c>
      <c r="C18" s="9">
        <f>IF(B18="","",SUM(B$10:B18))</f>
        <v/>
      </c>
      <c r="D18" s="9">
        <f>IF(B18="","",$B$4-C18)</f>
        <v/>
      </c>
      <c r="F18" s="8" t="n">
        <v>9</v>
      </c>
      <c r="G18" s="9">
        <f>IF(F18&gt;$B$6,"",SYD($B$4,$B$5,$B$6,9))</f>
        <v/>
      </c>
      <c r="H18" s="9">
        <f>IF(G18="","",SUM(G$10:G18))</f>
        <v/>
      </c>
      <c r="I18" s="9">
        <f>IF(G18="","",$B$4-H18)</f>
        <v/>
      </c>
      <c r="K18" s="8" t="n">
        <v>9</v>
      </c>
      <c r="L18" s="9">
        <f>IF(K18&gt;$B$6,"",DB($B$4,$B$5,$B$6,9))</f>
        <v/>
      </c>
      <c r="M18" s="9">
        <f>IF(L18="","",SUM(L$10:L18))</f>
        <v/>
      </c>
      <c r="N18" s="9">
        <f>IF(L18="","",$B$4-M18)</f>
        <v/>
      </c>
      <c r="P18" s="8" t="n">
        <v>9</v>
      </c>
      <c r="Q18" s="9">
        <f>IF(P18&gt;$B$6,"",MIN(DDB($B$4,$B$5,$B$6,9),S17-$B$5))</f>
        <v/>
      </c>
      <c r="R18" s="9">
        <f>IF(Q18="","",SUM(Q$10:Q18))</f>
        <v/>
      </c>
      <c r="S18" s="9">
        <f>IF(Q18="","",$B$4-R18)</f>
        <v/>
      </c>
    </row>
    <row r="19">
      <c r="A19" s="8" t="n">
        <v>10</v>
      </c>
      <c r="B19" s="9">
        <f>IF(A19&gt;$B$6,"",SLN($B$4,$B$5,$B$6))</f>
        <v/>
      </c>
      <c r="C19" s="9">
        <f>IF(B19="","",SUM(B$10:B19))</f>
        <v/>
      </c>
      <c r="D19" s="9">
        <f>IF(B19="","",$B$4-C19)</f>
        <v/>
      </c>
      <c r="F19" s="8" t="n">
        <v>10</v>
      </c>
      <c r="G19" s="9">
        <f>IF(F19&gt;$B$6,"",SYD($B$4,$B$5,$B$6,10))</f>
        <v/>
      </c>
      <c r="H19" s="9">
        <f>IF(G19="","",SUM(G$10:G19))</f>
        <v/>
      </c>
      <c r="I19" s="9">
        <f>IF(G19="","",$B$4-H19)</f>
        <v/>
      </c>
      <c r="K19" s="8" t="n">
        <v>10</v>
      </c>
      <c r="L19" s="9">
        <f>IF(K19&gt;$B$6,"",DB($B$4,$B$5,$B$6,10))</f>
        <v/>
      </c>
      <c r="M19" s="9">
        <f>IF(L19="","",SUM(L$10:L19))</f>
        <v/>
      </c>
      <c r="N19" s="9">
        <f>IF(L19="","",$B$4-M19)</f>
        <v/>
      </c>
      <c r="P19" s="8" t="n">
        <v>10</v>
      </c>
      <c r="Q19" s="9">
        <f>IF(P19&gt;$B$6,"",MIN(DDB($B$4,$B$5,$B$6,10),S18-$B$5))</f>
        <v/>
      </c>
      <c r="R19" s="9">
        <f>IF(Q19="","",SUM(Q$10:Q19))</f>
        <v/>
      </c>
      <c r="S19" s="9">
        <f>IF(Q19="","",$B$4-R19)</f>
        <v/>
      </c>
    </row>
    <row r="22">
      <c r="A22" s="10" t="inlineStr">
        <is>
          <t>Celdas amarillas: datos que puede cambiar.</t>
        </is>
      </c>
    </row>
    <row r="23">
      <c r="A23" s="11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2" customWidth="1" min="3" max="3"/>
    <col width="20" customWidth="1" min="4" max="4"/>
    <col width="16" customWidth="1" min="5" max="5"/>
  </cols>
  <sheetData>
    <row r="1">
      <c r="A1" s="1" t="inlineStr">
        <is>
          <t>Depreciación mensual en línea recta</t>
        </is>
      </c>
    </row>
    <row r="2">
      <c r="A2" s="2" t="inlineStr">
        <is>
          <t>Inicia el mes siguiente a la fecha en que el activo está disponible para su uso.</t>
        </is>
      </c>
    </row>
    <row r="3">
      <c r="A3" s="3" t="inlineStr">
        <is>
          <t>Activo</t>
        </is>
      </c>
      <c r="B3" s="4" t="inlineStr">
        <is>
          <t>Vehículo</t>
        </is>
      </c>
    </row>
    <row r="4">
      <c r="A4" s="3" t="inlineStr">
        <is>
          <t>Fecha de disponibilidad</t>
        </is>
      </c>
      <c r="B4" s="12" t="n">
        <v>46096</v>
      </c>
    </row>
    <row r="5">
      <c r="A5" s="3" t="inlineStr">
        <is>
          <t>Costo</t>
        </is>
      </c>
      <c r="B5" s="5" t="n">
        <v>90000000</v>
      </c>
    </row>
    <row r="6">
      <c r="A6" s="3" t="inlineStr">
        <is>
          <t>Valor residual</t>
        </is>
      </c>
      <c r="B6" s="5" t="n">
        <v>0</v>
      </c>
    </row>
    <row r="7">
      <c r="A7" s="3" t="inlineStr">
        <is>
          <t>Vida útil (meses)</t>
        </is>
      </c>
      <c r="B7" s="4" t="n">
        <v>60</v>
      </c>
    </row>
    <row r="9">
      <c r="A9" s="13" t="inlineStr">
        <is>
          <t>Mes</t>
        </is>
      </c>
      <c r="B9" s="13" t="inlineStr">
        <is>
          <t>Fecha (fin de mes)</t>
        </is>
      </c>
      <c r="C9" s="13" t="inlineStr">
        <is>
          <t>Cuota =SLN(costo;residual;meses)</t>
        </is>
      </c>
      <c r="D9" s="13" t="inlineStr">
        <is>
          <t>Depreciación acumulada</t>
        </is>
      </c>
      <c r="E9" s="13" t="inlineStr">
        <is>
          <t>Valor en libros</t>
        </is>
      </c>
    </row>
    <row r="10">
      <c r="A10" s="8" t="n">
        <v>1</v>
      </c>
      <c r="B10" s="14">
        <f>EOMONTH($B$4,1)</f>
        <v/>
      </c>
      <c r="C10" s="9">
        <f>SLN($B$5,$B$6,$B$7)</f>
        <v/>
      </c>
      <c r="D10" s="9">
        <f>SUM($C$10:C10)</f>
        <v/>
      </c>
      <c r="E10" s="9">
        <f>$B$5-D10</f>
        <v/>
      </c>
    </row>
    <row r="11">
      <c r="A11" s="8" t="n">
        <v>2</v>
      </c>
      <c r="B11" s="14">
        <f>EOMONTH($B$4,2)</f>
        <v/>
      </c>
      <c r="C11" s="9">
        <f>SLN($B$5,$B$6,$B$7)</f>
        <v/>
      </c>
      <c r="D11" s="9">
        <f>SUM($C$10:C11)</f>
        <v/>
      </c>
      <c r="E11" s="9">
        <f>$B$5-D11</f>
        <v/>
      </c>
    </row>
    <row r="12">
      <c r="A12" s="8" t="n">
        <v>3</v>
      </c>
      <c r="B12" s="14">
        <f>EOMONTH($B$4,3)</f>
        <v/>
      </c>
      <c r="C12" s="9">
        <f>SLN($B$5,$B$6,$B$7)</f>
        <v/>
      </c>
      <c r="D12" s="9">
        <f>SUM($C$10:C12)</f>
        <v/>
      </c>
      <c r="E12" s="9">
        <f>$B$5-D12</f>
        <v/>
      </c>
    </row>
    <row r="13">
      <c r="A13" s="8" t="n">
        <v>4</v>
      </c>
      <c r="B13" s="14">
        <f>EOMONTH($B$4,4)</f>
        <v/>
      </c>
      <c r="C13" s="9">
        <f>SLN($B$5,$B$6,$B$7)</f>
        <v/>
      </c>
      <c r="D13" s="9">
        <f>SUM($C$10:C13)</f>
        <v/>
      </c>
      <c r="E13" s="9">
        <f>$B$5-D13</f>
        <v/>
      </c>
    </row>
    <row r="14">
      <c r="A14" s="8" t="n">
        <v>5</v>
      </c>
      <c r="B14" s="14">
        <f>EOMONTH($B$4,5)</f>
        <v/>
      </c>
      <c r="C14" s="9">
        <f>SLN($B$5,$B$6,$B$7)</f>
        <v/>
      </c>
      <c r="D14" s="9">
        <f>SUM($C$10:C14)</f>
        <v/>
      </c>
      <c r="E14" s="9">
        <f>$B$5-D14</f>
        <v/>
      </c>
    </row>
    <row r="15">
      <c r="A15" s="8" t="n">
        <v>6</v>
      </c>
      <c r="B15" s="14">
        <f>EOMONTH($B$4,6)</f>
        <v/>
      </c>
      <c r="C15" s="9">
        <f>SLN($B$5,$B$6,$B$7)</f>
        <v/>
      </c>
      <c r="D15" s="9">
        <f>SUM($C$10:C15)</f>
        <v/>
      </c>
      <c r="E15" s="9">
        <f>$B$5-D15</f>
        <v/>
      </c>
    </row>
    <row r="16">
      <c r="A16" s="8" t="n">
        <v>7</v>
      </c>
      <c r="B16" s="14">
        <f>EOMONTH($B$4,7)</f>
        <v/>
      </c>
      <c r="C16" s="9">
        <f>SLN($B$5,$B$6,$B$7)</f>
        <v/>
      </c>
      <c r="D16" s="9">
        <f>SUM($C$10:C16)</f>
        <v/>
      </c>
      <c r="E16" s="9">
        <f>$B$5-D16</f>
        <v/>
      </c>
    </row>
    <row r="17">
      <c r="A17" s="8" t="n">
        <v>8</v>
      </c>
      <c r="B17" s="14">
        <f>EOMONTH($B$4,8)</f>
        <v/>
      </c>
      <c r="C17" s="9">
        <f>SLN($B$5,$B$6,$B$7)</f>
        <v/>
      </c>
      <c r="D17" s="9">
        <f>SUM($C$10:C17)</f>
        <v/>
      </c>
      <c r="E17" s="9">
        <f>$B$5-D17</f>
        <v/>
      </c>
    </row>
    <row r="18">
      <c r="A18" s="8" t="n">
        <v>9</v>
      </c>
      <c r="B18" s="14">
        <f>EOMONTH($B$4,9)</f>
        <v/>
      </c>
      <c r="C18" s="9">
        <f>SLN($B$5,$B$6,$B$7)</f>
        <v/>
      </c>
      <c r="D18" s="9">
        <f>SUM($C$10:C18)</f>
        <v/>
      </c>
      <c r="E18" s="9">
        <f>$B$5-D18</f>
        <v/>
      </c>
    </row>
    <row r="19">
      <c r="A19" s="8" t="n">
        <v>10</v>
      </c>
      <c r="B19" s="14">
        <f>EOMONTH($B$4,10)</f>
        <v/>
      </c>
      <c r="C19" s="9">
        <f>SLN($B$5,$B$6,$B$7)</f>
        <v/>
      </c>
      <c r="D19" s="9">
        <f>SUM($C$10:C19)</f>
        <v/>
      </c>
      <c r="E19" s="9">
        <f>$B$5-D19</f>
        <v/>
      </c>
    </row>
    <row r="20">
      <c r="A20" s="8" t="n">
        <v>11</v>
      </c>
      <c r="B20" s="14">
        <f>EOMONTH($B$4,11)</f>
        <v/>
      </c>
      <c r="C20" s="9">
        <f>SLN($B$5,$B$6,$B$7)</f>
        <v/>
      </c>
      <c r="D20" s="9">
        <f>SUM($C$10:C20)</f>
        <v/>
      </c>
      <c r="E20" s="9">
        <f>$B$5-D20</f>
        <v/>
      </c>
    </row>
    <row r="21">
      <c r="A21" s="8" t="n">
        <v>12</v>
      </c>
      <c r="B21" s="14">
        <f>EOMONTH($B$4,12)</f>
        <v/>
      </c>
      <c r="C21" s="9">
        <f>SLN($B$5,$B$6,$B$7)</f>
        <v/>
      </c>
      <c r="D21" s="9">
        <f>SUM($C$10:C21)</f>
        <v/>
      </c>
      <c r="E21" s="9">
        <f>$B$5-D21</f>
        <v/>
      </c>
    </row>
    <row r="22">
      <c r="A22" s="8" t="n">
        <v>13</v>
      </c>
      <c r="B22" s="14">
        <f>EOMONTH($B$4,13)</f>
        <v/>
      </c>
      <c r="C22" s="9">
        <f>SLN($B$5,$B$6,$B$7)</f>
        <v/>
      </c>
      <c r="D22" s="9">
        <f>SUM($C$10:C22)</f>
        <v/>
      </c>
      <c r="E22" s="9">
        <f>$B$5-D22</f>
        <v/>
      </c>
    </row>
    <row r="23">
      <c r="A23" s="8" t="n">
        <v>14</v>
      </c>
      <c r="B23" s="14">
        <f>EOMONTH($B$4,14)</f>
        <v/>
      </c>
      <c r="C23" s="9">
        <f>SLN($B$5,$B$6,$B$7)</f>
        <v/>
      </c>
      <c r="D23" s="9">
        <f>SUM($C$10:C23)</f>
        <v/>
      </c>
      <c r="E23" s="9">
        <f>$B$5-D23</f>
        <v/>
      </c>
    </row>
    <row r="24">
      <c r="A24" s="8" t="n">
        <v>15</v>
      </c>
      <c r="B24" s="14">
        <f>EOMONTH($B$4,15)</f>
        <v/>
      </c>
      <c r="C24" s="9">
        <f>SLN($B$5,$B$6,$B$7)</f>
        <v/>
      </c>
      <c r="D24" s="9">
        <f>SUM($C$10:C24)</f>
        <v/>
      </c>
      <c r="E24" s="9">
        <f>$B$5-D24</f>
        <v/>
      </c>
    </row>
    <row r="25">
      <c r="A25" s="8" t="n">
        <v>16</v>
      </c>
      <c r="B25" s="14">
        <f>EOMONTH($B$4,16)</f>
        <v/>
      </c>
      <c r="C25" s="9">
        <f>SLN($B$5,$B$6,$B$7)</f>
        <v/>
      </c>
      <c r="D25" s="9">
        <f>SUM($C$10:C25)</f>
        <v/>
      </c>
      <c r="E25" s="9">
        <f>$B$5-D25</f>
        <v/>
      </c>
    </row>
    <row r="26">
      <c r="A26" s="8" t="n">
        <v>17</v>
      </c>
      <c r="B26" s="14">
        <f>EOMONTH($B$4,17)</f>
        <v/>
      </c>
      <c r="C26" s="9">
        <f>SLN($B$5,$B$6,$B$7)</f>
        <v/>
      </c>
      <c r="D26" s="9">
        <f>SUM($C$10:C26)</f>
        <v/>
      </c>
      <c r="E26" s="9">
        <f>$B$5-D26</f>
        <v/>
      </c>
    </row>
    <row r="27">
      <c r="A27" s="8" t="n">
        <v>18</v>
      </c>
      <c r="B27" s="14">
        <f>EOMONTH($B$4,18)</f>
        <v/>
      </c>
      <c r="C27" s="9">
        <f>SLN($B$5,$B$6,$B$7)</f>
        <v/>
      </c>
      <c r="D27" s="9">
        <f>SUM($C$10:C27)</f>
        <v/>
      </c>
      <c r="E27" s="9">
        <f>$B$5-D27</f>
        <v/>
      </c>
    </row>
    <row r="28">
      <c r="A28" s="8" t="n">
        <v>19</v>
      </c>
      <c r="B28" s="14">
        <f>EOMONTH($B$4,19)</f>
        <v/>
      </c>
      <c r="C28" s="9">
        <f>SLN($B$5,$B$6,$B$7)</f>
        <v/>
      </c>
      <c r="D28" s="9">
        <f>SUM($C$10:C28)</f>
        <v/>
      </c>
      <c r="E28" s="9">
        <f>$B$5-D28</f>
        <v/>
      </c>
    </row>
    <row r="29">
      <c r="A29" s="8" t="n">
        <v>20</v>
      </c>
      <c r="B29" s="14">
        <f>EOMONTH($B$4,20)</f>
        <v/>
      </c>
      <c r="C29" s="9">
        <f>SLN($B$5,$B$6,$B$7)</f>
        <v/>
      </c>
      <c r="D29" s="9">
        <f>SUM($C$10:C29)</f>
        <v/>
      </c>
      <c r="E29" s="9">
        <f>$B$5-D29</f>
        <v/>
      </c>
    </row>
    <row r="30">
      <c r="A30" s="8" t="n">
        <v>21</v>
      </c>
      <c r="B30" s="14">
        <f>EOMONTH($B$4,21)</f>
        <v/>
      </c>
      <c r="C30" s="9">
        <f>SLN($B$5,$B$6,$B$7)</f>
        <v/>
      </c>
      <c r="D30" s="9">
        <f>SUM($C$10:C30)</f>
        <v/>
      </c>
      <c r="E30" s="9">
        <f>$B$5-D30</f>
        <v/>
      </c>
    </row>
    <row r="31">
      <c r="A31" s="8" t="n">
        <v>22</v>
      </c>
      <c r="B31" s="14">
        <f>EOMONTH($B$4,22)</f>
        <v/>
      </c>
      <c r="C31" s="9">
        <f>SLN($B$5,$B$6,$B$7)</f>
        <v/>
      </c>
      <c r="D31" s="9">
        <f>SUM($C$10:C31)</f>
        <v/>
      </c>
      <c r="E31" s="9">
        <f>$B$5-D31</f>
        <v/>
      </c>
    </row>
    <row r="32">
      <c r="A32" s="8" t="n">
        <v>23</v>
      </c>
      <c r="B32" s="14">
        <f>EOMONTH($B$4,23)</f>
        <v/>
      </c>
      <c r="C32" s="9">
        <f>SLN($B$5,$B$6,$B$7)</f>
        <v/>
      </c>
      <c r="D32" s="9">
        <f>SUM($C$10:C32)</f>
        <v/>
      </c>
      <c r="E32" s="9">
        <f>$B$5-D32</f>
        <v/>
      </c>
    </row>
    <row r="33">
      <c r="A33" s="8" t="n">
        <v>24</v>
      </c>
      <c r="B33" s="14">
        <f>EOMONTH($B$4,24)</f>
        <v/>
      </c>
      <c r="C33" s="9">
        <f>SLN($B$5,$B$6,$B$7)</f>
        <v/>
      </c>
      <c r="D33" s="9">
        <f>SUM($C$10:C33)</f>
        <v/>
      </c>
      <c r="E33" s="9">
        <f>$B$5-D33</f>
        <v/>
      </c>
    </row>
    <row r="34">
      <c r="A34" s="8" t="n">
        <v>25</v>
      </c>
      <c r="B34" s="14">
        <f>EOMONTH($B$4,25)</f>
        <v/>
      </c>
      <c r="C34" s="9">
        <f>SLN($B$5,$B$6,$B$7)</f>
        <v/>
      </c>
      <c r="D34" s="9">
        <f>SUM($C$10:C34)</f>
        <v/>
      </c>
      <c r="E34" s="9">
        <f>$B$5-D34</f>
        <v/>
      </c>
    </row>
    <row r="35">
      <c r="A35" s="8" t="n">
        <v>26</v>
      </c>
      <c r="B35" s="14">
        <f>EOMONTH($B$4,26)</f>
        <v/>
      </c>
      <c r="C35" s="9">
        <f>SLN($B$5,$B$6,$B$7)</f>
        <v/>
      </c>
      <c r="D35" s="9">
        <f>SUM($C$10:C35)</f>
        <v/>
      </c>
      <c r="E35" s="9">
        <f>$B$5-D35</f>
        <v/>
      </c>
    </row>
    <row r="36">
      <c r="A36" s="8" t="n">
        <v>27</v>
      </c>
      <c r="B36" s="14">
        <f>EOMONTH($B$4,27)</f>
        <v/>
      </c>
      <c r="C36" s="9">
        <f>SLN($B$5,$B$6,$B$7)</f>
        <v/>
      </c>
      <c r="D36" s="9">
        <f>SUM($C$10:C36)</f>
        <v/>
      </c>
      <c r="E36" s="9">
        <f>$B$5-D36</f>
        <v/>
      </c>
    </row>
    <row r="37">
      <c r="A37" s="8" t="n">
        <v>28</v>
      </c>
      <c r="B37" s="14">
        <f>EOMONTH($B$4,28)</f>
        <v/>
      </c>
      <c r="C37" s="9">
        <f>SLN($B$5,$B$6,$B$7)</f>
        <v/>
      </c>
      <c r="D37" s="9">
        <f>SUM($C$10:C37)</f>
        <v/>
      </c>
      <c r="E37" s="9">
        <f>$B$5-D37</f>
        <v/>
      </c>
    </row>
    <row r="38">
      <c r="A38" s="8" t="n">
        <v>29</v>
      </c>
      <c r="B38" s="14">
        <f>EOMONTH($B$4,29)</f>
        <v/>
      </c>
      <c r="C38" s="9">
        <f>SLN($B$5,$B$6,$B$7)</f>
        <v/>
      </c>
      <c r="D38" s="9">
        <f>SUM($C$10:C38)</f>
        <v/>
      </c>
      <c r="E38" s="9">
        <f>$B$5-D38</f>
        <v/>
      </c>
    </row>
    <row r="39">
      <c r="A39" s="8" t="n">
        <v>30</v>
      </c>
      <c r="B39" s="14">
        <f>EOMONTH($B$4,30)</f>
        <v/>
      </c>
      <c r="C39" s="9">
        <f>SLN($B$5,$B$6,$B$7)</f>
        <v/>
      </c>
      <c r="D39" s="9">
        <f>SUM($C$10:C39)</f>
        <v/>
      </c>
      <c r="E39" s="9">
        <f>$B$5-D39</f>
        <v/>
      </c>
    </row>
    <row r="40">
      <c r="A40" s="8" t="n">
        <v>31</v>
      </c>
      <c r="B40" s="14">
        <f>EOMONTH($B$4,31)</f>
        <v/>
      </c>
      <c r="C40" s="9">
        <f>SLN($B$5,$B$6,$B$7)</f>
        <v/>
      </c>
      <c r="D40" s="9">
        <f>SUM($C$10:C40)</f>
        <v/>
      </c>
      <c r="E40" s="9">
        <f>$B$5-D40</f>
        <v/>
      </c>
    </row>
    <row r="41">
      <c r="A41" s="8" t="n">
        <v>32</v>
      </c>
      <c r="B41" s="14">
        <f>EOMONTH($B$4,32)</f>
        <v/>
      </c>
      <c r="C41" s="9">
        <f>SLN($B$5,$B$6,$B$7)</f>
        <v/>
      </c>
      <c r="D41" s="9">
        <f>SUM($C$10:C41)</f>
        <v/>
      </c>
      <c r="E41" s="9">
        <f>$B$5-D41</f>
        <v/>
      </c>
    </row>
    <row r="42">
      <c r="A42" s="8" t="n">
        <v>33</v>
      </c>
      <c r="B42" s="14">
        <f>EOMONTH($B$4,33)</f>
        <v/>
      </c>
      <c r="C42" s="9">
        <f>SLN($B$5,$B$6,$B$7)</f>
        <v/>
      </c>
      <c r="D42" s="9">
        <f>SUM($C$10:C42)</f>
        <v/>
      </c>
      <c r="E42" s="9">
        <f>$B$5-D42</f>
        <v/>
      </c>
    </row>
    <row r="43">
      <c r="A43" s="8" t="n">
        <v>34</v>
      </c>
      <c r="B43" s="14">
        <f>EOMONTH($B$4,34)</f>
        <v/>
      </c>
      <c r="C43" s="9">
        <f>SLN($B$5,$B$6,$B$7)</f>
        <v/>
      </c>
      <c r="D43" s="9">
        <f>SUM($C$10:C43)</f>
        <v/>
      </c>
      <c r="E43" s="9">
        <f>$B$5-D43</f>
        <v/>
      </c>
    </row>
    <row r="44">
      <c r="A44" s="8" t="n">
        <v>35</v>
      </c>
      <c r="B44" s="14">
        <f>EOMONTH($B$4,35)</f>
        <v/>
      </c>
      <c r="C44" s="9">
        <f>SLN($B$5,$B$6,$B$7)</f>
        <v/>
      </c>
      <c r="D44" s="9">
        <f>SUM($C$10:C44)</f>
        <v/>
      </c>
      <c r="E44" s="9">
        <f>$B$5-D44</f>
        <v/>
      </c>
    </row>
    <row r="45">
      <c r="A45" s="8" t="n">
        <v>36</v>
      </c>
      <c r="B45" s="14">
        <f>EOMONTH($B$4,36)</f>
        <v/>
      </c>
      <c r="C45" s="9">
        <f>SLN($B$5,$B$6,$B$7)</f>
        <v/>
      </c>
      <c r="D45" s="9">
        <f>SUM($C$10:C45)</f>
        <v/>
      </c>
      <c r="E45" s="9">
        <f>$B$5-D45</f>
        <v/>
      </c>
    </row>
    <row r="46">
      <c r="A46" s="8" t="n">
        <v>37</v>
      </c>
      <c r="B46" s="14">
        <f>EOMONTH($B$4,37)</f>
        <v/>
      </c>
      <c r="C46" s="9">
        <f>SLN($B$5,$B$6,$B$7)</f>
        <v/>
      </c>
      <c r="D46" s="9">
        <f>SUM($C$10:C46)</f>
        <v/>
      </c>
      <c r="E46" s="9">
        <f>$B$5-D46</f>
        <v/>
      </c>
    </row>
    <row r="47">
      <c r="A47" s="8" t="n">
        <v>38</v>
      </c>
      <c r="B47" s="14">
        <f>EOMONTH($B$4,38)</f>
        <v/>
      </c>
      <c r="C47" s="9">
        <f>SLN($B$5,$B$6,$B$7)</f>
        <v/>
      </c>
      <c r="D47" s="9">
        <f>SUM($C$10:C47)</f>
        <v/>
      </c>
      <c r="E47" s="9">
        <f>$B$5-D47</f>
        <v/>
      </c>
    </row>
    <row r="48">
      <c r="A48" s="8" t="n">
        <v>39</v>
      </c>
      <c r="B48" s="14">
        <f>EOMONTH($B$4,39)</f>
        <v/>
      </c>
      <c r="C48" s="9">
        <f>SLN($B$5,$B$6,$B$7)</f>
        <v/>
      </c>
      <c r="D48" s="9">
        <f>SUM($C$10:C48)</f>
        <v/>
      </c>
      <c r="E48" s="9">
        <f>$B$5-D48</f>
        <v/>
      </c>
    </row>
    <row r="49">
      <c r="A49" s="8" t="n">
        <v>40</v>
      </c>
      <c r="B49" s="14">
        <f>EOMONTH($B$4,40)</f>
        <v/>
      </c>
      <c r="C49" s="9">
        <f>SLN($B$5,$B$6,$B$7)</f>
        <v/>
      </c>
      <c r="D49" s="9">
        <f>SUM($C$10:C49)</f>
        <v/>
      </c>
      <c r="E49" s="9">
        <f>$B$5-D49</f>
        <v/>
      </c>
    </row>
    <row r="50">
      <c r="A50" s="8" t="n">
        <v>41</v>
      </c>
      <c r="B50" s="14">
        <f>EOMONTH($B$4,41)</f>
        <v/>
      </c>
      <c r="C50" s="9">
        <f>SLN($B$5,$B$6,$B$7)</f>
        <v/>
      </c>
      <c r="D50" s="9">
        <f>SUM($C$10:C50)</f>
        <v/>
      </c>
      <c r="E50" s="9">
        <f>$B$5-D50</f>
        <v/>
      </c>
    </row>
    <row r="51">
      <c r="A51" s="8" t="n">
        <v>42</v>
      </c>
      <c r="B51" s="14">
        <f>EOMONTH($B$4,42)</f>
        <v/>
      </c>
      <c r="C51" s="9">
        <f>SLN($B$5,$B$6,$B$7)</f>
        <v/>
      </c>
      <c r="D51" s="9">
        <f>SUM($C$10:C51)</f>
        <v/>
      </c>
      <c r="E51" s="9">
        <f>$B$5-D51</f>
        <v/>
      </c>
    </row>
    <row r="52">
      <c r="A52" s="8" t="n">
        <v>43</v>
      </c>
      <c r="B52" s="14">
        <f>EOMONTH($B$4,43)</f>
        <v/>
      </c>
      <c r="C52" s="9">
        <f>SLN($B$5,$B$6,$B$7)</f>
        <v/>
      </c>
      <c r="D52" s="9">
        <f>SUM($C$10:C52)</f>
        <v/>
      </c>
      <c r="E52" s="9">
        <f>$B$5-D52</f>
        <v/>
      </c>
    </row>
    <row r="53">
      <c r="A53" s="8" t="n">
        <v>44</v>
      </c>
      <c r="B53" s="14">
        <f>EOMONTH($B$4,44)</f>
        <v/>
      </c>
      <c r="C53" s="9">
        <f>SLN($B$5,$B$6,$B$7)</f>
        <v/>
      </c>
      <c r="D53" s="9">
        <f>SUM($C$10:C53)</f>
        <v/>
      </c>
      <c r="E53" s="9">
        <f>$B$5-D53</f>
        <v/>
      </c>
    </row>
    <row r="54">
      <c r="A54" s="8" t="n">
        <v>45</v>
      </c>
      <c r="B54" s="14">
        <f>EOMONTH($B$4,45)</f>
        <v/>
      </c>
      <c r="C54" s="9">
        <f>SLN($B$5,$B$6,$B$7)</f>
        <v/>
      </c>
      <c r="D54" s="9">
        <f>SUM($C$10:C54)</f>
        <v/>
      </c>
      <c r="E54" s="9">
        <f>$B$5-D54</f>
        <v/>
      </c>
    </row>
    <row r="55">
      <c r="A55" s="8" t="n">
        <v>46</v>
      </c>
      <c r="B55" s="14">
        <f>EOMONTH($B$4,46)</f>
        <v/>
      </c>
      <c r="C55" s="9">
        <f>SLN($B$5,$B$6,$B$7)</f>
        <v/>
      </c>
      <c r="D55" s="9">
        <f>SUM($C$10:C55)</f>
        <v/>
      </c>
      <c r="E55" s="9">
        <f>$B$5-D55</f>
        <v/>
      </c>
    </row>
    <row r="56">
      <c r="A56" s="8" t="n">
        <v>47</v>
      </c>
      <c r="B56" s="14">
        <f>EOMONTH($B$4,47)</f>
        <v/>
      </c>
      <c r="C56" s="9">
        <f>SLN($B$5,$B$6,$B$7)</f>
        <v/>
      </c>
      <c r="D56" s="9">
        <f>SUM($C$10:C56)</f>
        <v/>
      </c>
      <c r="E56" s="9">
        <f>$B$5-D56</f>
        <v/>
      </c>
    </row>
    <row r="57">
      <c r="A57" s="8" t="n">
        <v>48</v>
      </c>
      <c r="B57" s="14">
        <f>EOMONTH($B$4,48)</f>
        <v/>
      </c>
      <c r="C57" s="9">
        <f>SLN($B$5,$B$6,$B$7)</f>
        <v/>
      </c>
      <c r="D57" s="9">
        <f>SUM($C$10:C57)</f>
        <v/>
      </c>
      <c r="E57" s="9">
        <f>$B$5-D57</f>
        <v/>
      </c>
    </row>
    <row r="58">
      <c r="A58" s="8" t="n">
        <v>49</v>
      </c>
      <c r="B58" s="14">
        <f>EOMONTH($B$4,49)</f>
        <v/>
      </c>
      <c r="C58" s="9">
        <f>SLN($B$5,$B$6,$B$7)</f>
        <v/>
      </c>
      <c r="D58" s="9">
        <f>SUM($C$10:C58)</f>
        <v/>
      </c>
      <c r="E58" s="9">
        <f>$B$5-D58</f>
        <v/>
      </c>
    </row>
    <row r="59">
      <c r="A59" s="8" t="n">
        <v>50</v>
      </c>
      <c r="B59" s="14">
        <f>EOMONTH($B$4,50)</f>
        <v/>
      </c>
      <c r="C59" s="9">
        <f>SLN($B$5,$B$6,$B$7)</f>
        <v/>
      </c>
      <c r="D59" s="9">
        <f>SUM($C$10:C59)</f>
        <v/>
      </c>
      <c r="E59" s="9">
        <f>$B$5-D59</f>
        <v/>
      </c>
    </row>
    <row r="60">
      <c r="A60" s="8" t="n">
        <v>51</v>
      </c>
      <c r="B60" s="14">
        <f>EOMONTH($B$4,51)</f>
        <v/>
      </c>
      <c r="C60" s="9">
        <f>SLN($B$5,$B$6,$B$7)</f>
        <v/>
      </c>
      <c r="D60" s="9">
        <f>SUM($C$10:C60)</f>
        <v/>
      </c>
      <c r="E60" s="9">
        <f>$B$5-D60</f>
        <v/>
      </c>
    </row>
    <row r="61">
      <c r="A61" s="8" t="n">
        <v>52</v>
      </c>
      <c r="B61" s="14">
        <f>EOMONTH($B$4,52)</f>
        <v/>
      </c>
      <c r="C61" s="9">
        <f>SLN($B$5,$B$6,$B$7)</f>
        <v/>
      </c>
      <c r="D61" s="9">
        <f>SUM($C$10:C61)</f>
        <v/>
      </c>
      <c r="E61" s="9">
        <f>$B$5-D61</f>
        <v/>
      </c>
    </row>
    <row r="62">
      <c r="A62" s="8" t="n">
        <v>53</v>
      </c>
      <c r="B62" s="14">
        <f>EOMONTH($B$4,53)</f>
        <v/>
      </c>
      <c r="C62" s="9">
        <f>SLN($B$5,$B$6,$B$7)</f>
        <v/>
      </c>
      <c r="D62" s="9">
        <f>SUM($C$10:C62)</f>
        <v/>
      </c>
      <c r="E62" s="9">
        <f>$B$5-D62</f>
        <v/>
      </c>
    </row>
    <row r="63">
      <c r="A63" s="8" t="n">
        <v>54</v>
      </c>
      <c r="B63" s="14">
        <f>EOMONTH($B$4,54)</f>
        <v/>
      </c>
      <c r="C63" s="9">
        <f>SLN($B$5,$B$6,$B$7)</f>
        <v/>
      </c>
      <c r="D63" s="9">
        <f>SUM($C$10:C63)</f>
        <v/>
      </c>
      <c r="E63" s="9">
        <f>$B$5-D63</f>
        <v/>
      </c>
    </row>
    <row r="64">
      <c r="A64" s="8" t="n">
        <v>55</v>
      </c>
      <c r="B64" s="14">
        <f>EOMONTH($B$4,55)</f>
        <v/>
      </c>
      <c r="C64" s="9">
        <f>SLN($B$5,$B$6,$B$7)</f>
        <v/>
      </c>
      <c r="D64" s="9">
        <f>SUM($C$10:C64)</f>
        <v/>
      </c>
      <c r="E64" s="9">
        <f>$B$5-D64</f>
        <v/>
      </c>
    </row>
    <row r="65">
      <c r="A65" s="8" t="n">
        <v>56</v>
      </c>
      <c r="B65" s="14">
        <f>EOMONTH($B$4,56)</f>
        <v/>
      </c>
      <c r="C65" s="9">
        <f>SLN($B$5,$B$6,$B$7)</f>
        <v/>
      </c>
      <c r="D65" s="9">
        <f>SUM($C$10:C65)</f>
        <v/>
      </c>
      <c r="E65" s="9">
        <f>$B$5-D65</f>
        <v/>
      </c>
    </row>
    <row r="66">
      <c r="A66" s="8" t="n">
        <v>57</v>
      </c>
      <c r="B66" s="14">
        <f>EOMONTH($B$4,57)</f>
        <v/>
      </c>
      <c r="C66" s="9">
        <f>SLN($B$5,$B$6,$B$7)</f>
        <v/>
      </c>
      <c r="D66" s="9">
        <f>SUM($C$10:C66)</f>
        <v/>
      </c>
      <c r="E66" s="9">
        <f>$B$5-D66</f>
        <v/>
      </c>
    </row>
    <row r="67">
      <c r="A67" s="8" t="n">
        <v>58</v>
      </c>
      <c r="B67" s="14">
        <f>EOMONTH($B$4,58)</f>
        <v/>
      </c>
      <c r="C67" s="9">
        <f>SLN($B$5,$B$6,$B$7)</f>
        <v/>
      </c>
      <c r="D67" s="9">
        <f>SUM($C$10:C67)</f>
        <v/>
      </c>
      <c r="E67" s="9">
        <f>$B$5-D67</f>
        <v/>
      </c>
    </row>
    <row r="68">
      <c r="A68" s="8" t="n">
        <v>59</v>
      </c>
      <c r="B68" s="14">
        <f>EOMONTH($B$4,59)</f>
        <v/>
      </c>
      <c r="C68" s="9">
        <f>SLN($B$5,$B$6,$B$7)</f>
        <v/>
      </c>
      <c r="D68" s="9">
        <f>SUM($C$10:C68)</f>
        <v/>
      </c>
      <c r="E68" s="9">
        <f>$B$5-D68</f>
        <v/>
      </c>
    </row>
    <row r="69">
      <c r="A69" s="8" t="n">
        <v>60</v>
      </c>
      <c r="B69" s="14">
        <f>EOMONTH($B$4,60)</f>
        <v/>
      </c>
      <c r="C69" s="9">
        <f>SLN($B$5,$B$6,$B$7)</f>
        <v/>
      </c>
      <c r="D69" s="9">
        <f>SUM($C$10:C69)</f>
        <v/>
      </c>
      <c r="E69" s="9">
        <f>$B$5-D69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4" customWidth="1" min="3" max="3"/>
    <col width="22" customWidth="1" min="4" max="4"/>
    <col width="16" customWidth="1" min="5" max="5"/>
  </cols>
  <sheetData>
    <row r="1">
      <c r="A1" s="1" t="inlineStr">
        <is>
          <t>Método de unidades de producción</t>
        </is>
      </c>
    </row>
    <row r="2">
      <c r="A2" s="2" t="inlineStr">
        <is>
          <t>Cuota = (costo − residual) ÷ unidades estimadas × unidades del periodo.</t>
        </is>
      </c>
    </row>
    <row r="3">
      <c r="A3" s="3" t="inlineStr">
        <is>
          <t>Costo</t>
        </is>
      </c>
      <c r="B3" s="5" t="n">
        <v>50000000</v>
      </c>
    </row>
    <row r="4">
      <c r="A4" s="3" t="inlineStr">
        <is>
          <t>Valor residual</t>
        </is>
      </c>
      <c r="B4" s="5" t="n">
        <v>5000000</v>
      </c>
    </row>
    <row r="5">
      <c r="A5" s="3" t="inlineStr">
        <is>
          <t>Unidades estimadas en la vida útil</t>
        </is>
      </c>
      <c r="B5" s="5" t="n">
        <v>300000</v>
      </c>
    </row>
    <row r="6">
      <c r="A6" t="inlineStr">
        <is>
          <t>Depreciación por unidad</t>
        </is>
      </c>
      <c r="B6" s="15">
        <f>(B3-B4)/B5</f>
        <v/>
      </c>
    </row>
    <row r="8">
      <c r="A8" s="13" t="inlineStr">
        <is>
          <t>Año</t>
        </is>
      </c>
      <c r="B8" s="13" t="inlineStr">
        <is>
          <t>Unidades producidas</t>
        </is>
      </c>
      <c r="C8" s="13" t="inlineStr">
        <is>
          <t>Cuota</t>
        </is>
      </c>
      <c r="D8" s="13" t="inlineStr">
        <is>
          <t>Depreciación acumulada</t>
        </is>
      </c>
      <c r="E8" s="13" t="inlineStr">
        <is>
          <t>Valor en libros</t>
        </is>
      </c>
    </row>
    <row r="9">
      <c r="A9" s="8" t="n">
        <v>1</v>
      </c>
      <c r="B9" s="5" t="n">
        <v>70000</v>
      </c>
      <c r="C9" s="9">
        <f>B9*$B$6</f>
        <v/>
      </c>
      <c r="D9" s="9">
        <f>SUM($C$9:C9)</f>
        <v/>
      </c>
      <c r="E9" s="9">
        <f>$B$3-D9</f>
        <v/>
      </c>
    </row>
    <row r="10">
      <c r="A10" s="8" t="n">
        <v>2</v>
      </c>
      <c r="B10" s="5" t="n">
        <v>65000</v>
      </c>
      <c r="C10" s="9">
        <f>B10*$B$6</f>
        <v/>
      </c>
      <c r="D10" s="9">
        <f>SUM($C$9:C10)</f>
        <v/>
      </c>
      <c r="E10" s="9">
        <f>$B$3-D10</f>
        <v/>
      </c>
    </row>
    <row r="11">
      <c r="A11" s="8" t="n">
        <v>3</v>
      </c>
      <c r="B11" s="5" t="n">
        <v>60000</v>
      </c>
      <c r="C11" s="9">
        <f>B11*$B$6</f>
        <v/>
      </c>
      <c r="D11" s="9">
        <f>SUM($C$9:C11)</f>
        <v/>
      </c>
      <c r="E11" s="9">
        <f>$B$3-D11</f>
        <v/>
      </c>
    </row>
    <row r="12">
      <c r="A12" s="8" t="n">
        <v>4</v>
      </c>
      <c r="B12" s="5" t="n">
        <v>55000</v>
      </c>
      <c r="C12" s="9">
        <f>B12*$B$6</f>
        <v/>
      </c>
      <c r="D12" s="9">
        <f>SUM($C$9:C12)</f>
        <v/>
      </c>
      <c r="E12" s="9">
        <f>$B$3-D12</f>
        <v/>
      </c>
    </row>
    <row r="13">
      <c r="A13" s="8" t="n">
        <v>5</v>
      </c>
      <c r="B13" s="5" t="n">
        <v>50000</v>
      </c>
      <c r="C13" s="9">
        <f>B13*$B$6</f>
        <v/>
      </c>
      <c r="D13" s="9">
        <f>SUM($C$9:C13)</f>
        <v/>
      </c>
      <c r="E13" s="9">
        <f>$B$3-D13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20" customWidth="1" min="3" max="3"/>
  </cols>
  <sheetData>
    <row r="1">
      <c r="A1" s="1" t="inlineStr">
        <is>
          <t>Tasas máximas de depreciación fiscal (art. 137 E.T.)</t>
        </is>
      </c>
    </row>
    <row r="2">
      <c r="A2" s="2" t="inlineStr">
        <is>
          <t>Verifique la vigencia en el normograma DIAN. Compare con la tasa contable.</t>
        </is>
      </c>
    </row>
    <row r="4">
      <c r="A4" s="13" t="inlineStr">
        <is>
          <t>Conceptos de bienes a depreciar</t>
        </is>
      </c>
      <c r="B4" s="13" t="inlineStr">
        <is>
          <t>Tasa máxima anual</t>
        </is>
      </c>
      <c r="C4" s="13" t="inlineStr">
        <is>
          <t>Vida útil mínima equivalente (años)</t>
        </is>
      </c>
    </row>
    <row r="5">
      <c r="A5" s="8" t="inlineStr">
        <is>
          <t>Construcciones y edificaciones</t>
        </is>
      </c>
      <c r="B5" s="16" t="n">
        <v>0.0222</v>
      </c>
      <c r="C5" s="17">
        <f>1/B5</f>
        <v/>
      </c>
    </row>
    <row r="6">
      <c r="A6" s="8" t="inlineStr">
        <is>
          <t>Acueducto, planta y redes</t>
        </is>
      </c>
      <c r="B6" s="16" t="n">
        <v>0.025</v>
      </c>
      <c r="C6" s="17">
        <f>1/B6</f>
        <v/>
      </c>
    </row>
    <row r="7">
      <c r="A7" s="8" t="inlineStr">
        <is>
          <t>Vías de comunicación</t>
        </is>
      </c>
      <c r="B7" s="16" t="n">
        <v>0.025</v>
      </c>
      <c r="C7" s="17">
        <f>1/B7</f>
        <v/>
      </c>
    </row>
    <row r="8">
      <c r="A8" s="8" t="inlineStr">
        <is>
          <t>Flota y equipo aéreo</t>
        </is>
      </c>
      <c r="B8" s="16" t="n">
        <v>0.0333</v>
      </c>
      <c r="C8" s="17">
        <f>1/B8</f>
        <v/>
      </c>
    </row>
    <row r="9">
      <c r="A9" s="8" t="inlineStr">
        <is>
          <t>Flota y equipo férreo</t>
        </is>
      </c>
      <c r="B9" s="16" t="n">
        <v>0.05</v>
      </c>
      <c r="C9" s="17">
        <f>1/B9</f>
        <v/>
      </c>
    </row>
    <row r="10">
      <c r="A10" s="8" t="inlineStr">
        <is>
          <t>Flota y equipo fluvial</t>
        </is>
      </c>
      <c r="B10" s="16" t="n">
        <v>0.0667</v>
      </c>
      <c r="C10" s="17">
        <f>1/B10</f>
        <v/>
      </c>
    </row>
    <row r="11">
      <c r="A11" s="8" t="inlineStr">
        <is>
          <t>Armamento y equipo de vigilancia</t>
        </is>
      </c>
      <c r="B11" s="16" t="n">
        <v>0.1</v>
      </c>
      <c r="C11" s="17">
        <f>1/B11</f>
        <v/>
      </c>
    </row>
    <row r="12">
      <c r="A12" s="8" t="inlineStr">
        <is>
          <t>Equipo eléctrico</t>
        </is>
      </c>
      <c r="B12" s="16" t="n">
        <v>0.1</v>
      </c>
      <c r="C12" s="17">
        <f>1/B12</f>
        <v/>
      </c>
    </row>
    <row r="13">
      <c r="A13" s="8" t="inlineStr">
        <is>
          <t>Flota y equipo de transporte terrestre</t>
        </is>
      </c>
      <c r="B13" s="16" t="n">
        <v>0.1</v>
      </c>
      <c r="C13" s="17">
        <f>1/B13</f>
        <v/>
      </c>
    </row>
    <row r="14">
      <c r="A14" s="8" t="inlineStr">
        <is>
          <t>Maquinaria y equipos</t>
        </is>
      </c>
      <c r="B14" s="16" t="n">
        <v>0.1</v>
      </c>
      <c r="C14" s="17">
        <f>1/B14</f>
        <v/>
      </c>
    </row>
    <row r="15">
      <c r="A15" s="8" t="inlineStr">
        <is>
          <t>Muebles y enseres</t>
        </is>
      </c>
      <c r="B15" s="16" t="n">
        <v>0.1</v>
      </c>
      <c r="C15" s="17">
        <f>1/B15</f>
        <v/>
      </c>
    </row>
    <row r="16">
      <c r="A16" s="8" t="inlineStr">
        <is>
          <t>Equipo médico científico</t>
        </is>
      </c>
      <c r="B16" s="16" t="n">
        <v>0.125</v>
      </c>
      <c r="C16" s="17">
        <f>1/B16</f>
        <v/>
      </c>
    </row>
    <row r="17">
      <c r="A17" s="8" t="inlineStr">
        <is>
          <t>Envases, empaques y herramientas</t>
        </is>
      </c>
      <c r="B17" s="16" t="n">
        <v>0.2</v>
      </c>
      <c r="C17" s="17">
        <f>1/B17</f>
        <v/>
      </c>
    </row>
    <row r="18">
      <c r="A18" s="8" t="inlineStr">
        <is>
          <t>Equipo de computación</t>
        </is>
      </c>
      <c r="B18" s="16" t="n">
        <v>0.2</v>
      </c>
      <c r="C18" s="17">
        <f>1/B18</f>
        <v/>
      </c>
    </row>
    <row r="19">
      <c r="A19" s="8" t="inlineStr">
        <is>
          <t>Redes de procesamiento de datos</t>
        </is>
      </c>
      <c r="B19" s="16" t="n">
        <v>0.2</v>
      </c>
      <c r="C19" s="17">
        <f>1/B19</f>
        <v/>
      </c>
    </row>
    <row r="20">
      <c r="A20" s="8" t="inlineStr">
        <is>
          <t>Equipo de comunicación</t>
        </is>
      </c>
      <c r="B20" s="16" t="n">
        <v>0.2</v>
      </c>
      <c r="C20" s="17">
        <f>1/B20</f>
        <v/>
      </c>
    </row>
    <row r="23">
      <c r="A23" s="6" t="inlineStr">
        <is>
          <t>Comparación</t>
        </is>
      </c>
    </row>
    <row r="24">
      <c r="A24" s="8" t="inlineStr">
        <is>
          <t>Tasa contable del activo (1 / vida útil contable)</t>
        </is>
      </c>
      <c r="B24" s="18">
        <f>1/'Parámetros y métodos'!B6</f>
        <v/>
      </c>
    </row>
    <row r="25">
      <c r="A25" s="8" t="inlineStr">
        <is>
          <t>Tasa fiscal máxima del concepto (elegir de la tabla)</t>
        </is>
      </c>
      <c r="B25" s="19">
        <f>B5</f>
        <v/>
      </c>
    </row>
    <row r="26">
      <c r="A26" s="8" t="inlineStr">
        <is>
          <t>Depreciación fiscal deducible máxima del año</t>
        </is>
      </c>
      <c r="B26" s="9">
        <f>MIN('Parámetros y métodos'!B11,('Parámetros y métodos'!B4-'Parámetros y métodos'!B5)*B25)</f>
        <v/>
      </c>
    </row>
    <row r="27">
      <c r="A27" s="8" t="inlineStr">
        <is>
          <t>Diferencia frente a la contable del año 1</t>
        </is>
      </c>
      <c r="B27" s="9">
        <f>'Parámetros y métodos'!B11-B26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2026-10-13T12:02:49Z</dcterms:created>
  <dcterms:modified xmlns:dcterms="http://purl.org/dc/terms/" xmlns:xsi="http://www.w3.org/2001/XMLSchema-instance" xsi:type="dcterms:W3CDTF">2026-10-13T12:02:49Z</dcterms:modified>
</cp:coreProperties>
</file>